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DATA\"/>
    </mc:Choice>
  </mc:AlternateContent>
  <xr:revisionPtr revIDLastSave="0" documentId="13_ncr:1_{858D93ED-243B-48DE-990C-A33419C44E5A}" xr6:coauthVersionLast="43" xr6:coauthVersionMax="43" xr10:uidLastSave="{00000000-0000-0000-0000-000000000000}"/>
  <bookViews>
    <workbookView xWindow="-120" yWindow="-120" windowWidth="24240" windowHeight="13140" tabRatio="820" firstSheet="11" activeTab="11" xr2:uid="{00000000-000D-0000-FFFF-FFFF00000000}"/>
  </bookViews>
  <sheets>
    <sheet name="Lampiran 1" sheetId="1" state="hidden" r:id="rId1"/>
    <sheet name="Lamp. 2" sheetId="2" state="hidden" r:id="rId2"/>
    <sheet name="Lamp. 3" sheetId="3" state="hidden" r:id="rId3"/>
    <sheet name="Lamp.4" sheetId="4" state="hidden" r:id="rId4"/>
    <sheet name="Lamp. 5" sheetId="5" state="hidden" r:id="rId5"/>
    <sheet name="Lamp.6" sheetId="6" state="hidden" r:id="rId6"/>
    <sheet name="Lamp. 7" sheetId="7" state="hidden" r:id="rId7"/>
    <sheet name="Lamp. 8" sheetId="8" state="hidden" r:id="rId8"/>
    <sheet name="Lamp. 9" sheetId="9" state="hidden" r:id="rId9"/>
    <sheet name="Lamp.10" sheetId="10" state="hidden" r:id="rId10"/>
    <sheet name="Lamp.11" sheetId="11" state="hidden" r:id="rId11"/>
    <sheet name="Lamp. 12" sheetId="12" r:id="rId12"/>
    <sheet name="Lamp. 13" sheetId="15" state="hidden" r:id="rId13"/>
    <sheet name="Lamp.14" sheetId="13" state="hidden" r:id="rId14"/>
    <sheet name="Lamp. 15" sheetId="16" state="hidden" r:id="rId15"/>
    <sheet name="Lamp. 16" sheetId="17" state="hidden" r:id="rId16"/>
    <sheet name="Lamp. 17" sheetId="18" state="hidden" r:id="rId17"/>
    <sheet name="Sheet1" sheetId="19" state="hidden" r:id="rId18"/>
    <sheet name="Sheet2" sheetId="20" state="hidden" r:id="rId19"/>
    <sheet name="Sheet3" sheetId="21" state="hidden" r:id="rId20"/>
  </sheets>
  <externalReferences>
    <externalReference r:id="rId21"/>
  </externalReferences>
  <definedNames>
    <definedName name="_">'Lamp. 8'!$AI$65</definedName>
  </definedNames>
  <calcPr calcId="181029"/>
</workbook>
</file>

<file path=xl/calcChain.xml><?xml version="1.0" encoding="utf-8"?>
<calcChain xmlns="http://schemas.openxmlformats.org/spreadsheetml/2006/main">
  <c r="H36" i="2" l="1"/>
  <c r="I36" i="2"/>
  <c r="J36" i="2"/>
  <c r="G36" i="2"/>
  <c r="U26" i="1" l="1"/>
  <c r="P2" i="16"/>
  <c r="P3" i="16"/>
  <c r="P4" i="16"/>
  <c r="P5" i="16"/>
  <c r="P1" i="16"/>
  <c r="H4" i="16"/>
  <c r="J4" i="16"/>
  <c r="E6" i="16"/>
  <c r="H3" i="16" s="1"/>
  <c r="L37" i="8"/>
  <c r="N37" i="8"/>
  <c r="N55" i="8" s="1"/>
  <c r="Q37" i="8"/>
  <c r="S37" i="8"/>
  <c r="L38" i="8"/>
  <c r="N38" i="8"/>
  <c r="Q38" i="8"/>
  <c r="S38" i="8"/>
  <c r="F39" i="8"/>
  <c r="H39" i="8"/>
  <c r="H57" i="8" s="1"/>
  <c r="L39" i="8"/>
  <c r="N39" i="8"/>
  <c r="Q39" i="8"/>
  <c r="S39" i="8"/>
  <c r="F40" i="8"/>
  <c r="H40" i="8"/>
  <c r="L40" i="8"/>
  <c r="N40" i="8"/>
  <c r="Q40" i="8"/>
  <c r="S40" i="8"/>
  <c r="F41" i="8"/>
  <c r="H41" i="8"/>
  <c r="L41" i="8"/>
  <c r="N41" i="8"/>
  <c r="Q41" i="8"/>
  <c r="S41" i="8"/>
  <c r="F42" i="8"/>
  <c r="H42" i="8"/>
  <c r="L42" i="8"/>
  <c r="N42" i="8"/>
  <c r="Q42" i="8"/>
  <c r="S42" i="8"/>
  <c r="F43" i="8"/>
  <c r="H43" i="8"/>
  <c r="L43" i="8"/>
  <c r="N43" i="8"/>
  <c r="Q43" i="8"/>
  <c r="S43" i="8"/>
  <c r="F44" i="8"/>
  <c r="H44" i="8"/>
  <c r="L44" i="8"/>
  <c r="N44" i="8"/>
  <c r="Q44" i="8"/>
  <c r="S44" i="8"/>
  <c r="F45" i="8"/>
  <c r="H45" i="8"/>
  <c r="L45" i="8"/>
  <c r="N45" i="8"/>
  <c r="Q45" i="8"/>
  <c r="S45" i="8"/>
  <c r="F46" i="8"/>
  <c r="H46" i="8"/>
  <c r="L46" i="8"/>
  <c r="N46" i="8"/>
  <c r="Q46" i="8"/>
  <c r="S46" i="8"/>
  <c r="F47" i="8"/>
  <c r="H47" i="8"/>
  <c r="L47" i="8"/>
  <c r="N47" i="8"/>
  <c r="Q47" i="8"/>
  <c r="S47" i="8"/>
  <c r="F48" i="8"/>
  <c r="H48" i="8"/>
  <c r="L48" i="8"/>
  <c r="N48" i="8"/>
  <c r="Q48" i="8"/>
  <c r="S48" i="8"/>
  <c r="F49" i="8"/>
  <c r="H49" i="8"/>
  <c r="L49" i="8"/>
  <c r="N49" i="8"/>
  <c r="Q49" i="8"/>
  <c r="S49" i="8"/>
  <c r="F50" i="8"/>
  <c r="H50" i="8"/>
  <c r="L50" i="8"/>
  <c r="N50" i="8"/>
  <c r="Q50" i="8"/>
  <c r="S50" i="8"/>
  <c r="F51" i="8"/>
  <c r="H51" i="8"/>
  <c r="L51" i="8"/>
  <c r="N51" i="8"/>
  <c r="Q51" i="8"/>
  <c r="S51" i="8"/>
  <c r="F52" i="8"/>
  <c r="H52" i="8"/>
  <c r="L52" i="8"/>
  <c r="N52" i="8"/>
  <c r="Q52" i="8"/>
  <c r="S52" i="8"/>
  <c r="F53" i="8"/>
  <c r="H53" i="8"/>
  <c r="L53" i="8"/>
  <c r="N53" i="8"/>
  <c r="Q53" i="8"/>
  <c r="S53" i="8"/>
  <c r="F54" i="8"/>
  <c r="H54" i="8"/>
  <c r="L54" i="8"/>
  <c r="N54" i="8"/>
  <c r="Q54" i="8"/>
  <c r="S54" i="8"/>
  <c r="F55" i="8"/>
  <c r="H55" i="8"/>
  <c r="J55" i="8"/>
  <c r="K55" i="8"/>
  <c r="M55" i="8"/>
  <c r="O55" i="8"/>
  <c r="P55" i="8"/>
  <c r="Q55" i="8" s="1"/>
  <c r="R55" i="8"/>
  <c r="S55" i="8"/>
  <c r="T55" i="8"/>
  <c r="F56" i="8"/>
  <c r="H56" i="8"/>
  <c r="D57" i="8"/>
  <c r="E57" i="8"/>
  <c r="G57" i="8"/>
  <c r="I57" i="8"/>
  <c r="F57" i="8" l="1"/>
  <c r="H1" i="16"/>
  <c r="H5" i="16"/>
  <c r="H2" i="16"/>
  <c r="L55" i="8"/>
  <c r="AF37" i="1"/>
  <c r="N9" i="12" l="1"/>
  <c r="N8" i="12"/>
  <c r="N12" i="12"/>
  <c r="N18" i="12"/>
  <c r="N20" i="12"/>
  <c r="L32" i="1" l="1"/>
  <c r="AH51" i="8" l="1"/>
  <c r="AH18" i="8" l="1"/>
  <c r="AV16" i="8"/>
  <c r="AW23" i="15" l="1"/>
  <c r="L18" i="2" l="1"/>
  <c r="AV21" i="8" l="1"/>
  <c r="L19" i="2" l="1"/>
  <c r="L20" i="2"/>
  <c r="L21" i="2"/>
  <c r="L22" i="2"/>
  <c r="L23" i="2"/>
  <c r="L24" i="2"/>
  <c r="L25" i="2"/>
  <c r="L26" i="2"/>
  <c r="L27" i="2"/>
  <c r="L28" i="2"/>
  <c r="K18" i="2"/>
  <c r="K19" i="2"/>
  <c r="K20" i="2"/>
  <c r="K21" i="2"/>
  <c r="K22" i="2"/>
  <c r="K23" i="2"/>
  <c r="K24" i="2"/>
  <c r="K25" i="2"/>
  <c r="K26" i="2"/>
  <c r="K27" i="2"/>
  <c r="K28" i="2"/>
  <c r="S14" i="5" l="1"/>
  <c r="L14" i="2"/>
  <c r="L15" i="2"/>
  <c r="L14" i="1"/>
  <c r="E14" i="4" l="1"/>
  <c r="AF30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25" i="9"/>
  <c r="AF26" i="9"/>
  <c r="AF28" i="9"/>
  <c r="AF9" i="9"/>
  <c r="AE27" i="9"/>
  <c r="AH10" i="8"/>
  <c r="L12" i="1" l="1"/>
  <c r="E12" i="4" l="1"/>
  <c r="AH17" i="8"/>
  <c r="AH39" i="8"/>
  <c r="L15" i="1" l="1"/>
  <c r="E15" i="4" l="1"/>
  <c r="L11" i="1"/>
  <c r="L13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E20" i="4" l="1"/>
  <c r="E27" i="4"/>
  <c r="E13" i="4"/>
  <c r="E24" i="4"/>
  <c r="E19" i="4"/>
  <c r="E22" i="4"/>
  <c r="E18" i="4"/>
  <c r="E11" i="4"/>
  <c r="E28" i="4"/>
  <c r="E23" i="4"/>
  <c r="E25" i="4"/>
  <c r="E21" i="4"/>
  <c r="E17" i="4"/>
  <c r="E26" i="4"/>
  <c r="E16" i="4"/>
  <c r="AH45" i="8"/>
  <c r="AH42" i="8"/>
  <c r="M37" i="6" l="1"/>
  <c r="E21" i="6"/>
  <c r="F21" i="6"/>
  <c r="G21" i="6"/>
  <c r="M20" i="1"/>
  <c r="D12" i="6" l="1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16" i="6"/>
  <c r="E16" i="6"/>
  <c r="F16" i="6"/>
  <c r="G16" i="6"/>
  <c r="D17" i="6"/>
  <c r="E17" i="6"/>
  <c r="F17" i="6"/>
  <c r="G17" i="6"/>
  <c r="D18" i="6"/>
  <c r="E18" i="6"/>
  <c r="F18" i="6"/>
  <c r="G18" i="6"/>
  <c r="D19" i="6"/>
  <c r="E19" i="6"/>
  <c r="F19" i="6"/>
  <c r="G19" i="6"/>
  <c r="D20" i="6"/>
  <c r="E20" i="6"/>
  <c r="F20" i="6"/>
  <c r="G20" i="6"/>
  <c r="D21" i="6"/>
  <c r="D22" i="6"/>
  <c r="E22" i="6"/>
  <c r="F22" i="6"/>
  <c r="G22" i="6"/>
  <c r="D23" i="6"/>
  <c r="E23" i="6"/>
  <c r="F23" i="6"/>
  <c r="G23" i="6"/>
  <c r="D24" i="6"/>
  <c r="E24" i="6"/>
  <c r="F24" i="6"/>
  <c r="G24" i="6"/>
  <c r="D25" i="6"/>
  <c r="E25" i="6"/>
  <c r="F25" i="6"/>
  <c r="G25" i="6"/>
  <c r="D26" i="6"/>
  <c r="E26" i="6"/>
  <c r="F26" i="6"/>
  <c r="G26" i="6"/>
  <c r="D27" i="6"/>
  <c r="S27" i="6" s="1"/>
  <c r="E27" i="6"/>
  <c r="T27" i="6" s="1"/>
  <c r="F27" i="6"/>
  <c r="U27" i="6" s="1"/>
  <c r="G27" i="6"/>
  <c r="V27" i="6" s="1"/>
  <c r="D28" i="6"/>
  <c r="S28" i="6" s="1"/>
  <c r="E28" i="6"/>
  <c r="T28" i="6" s="1"/>
  <c r="F28" i="6"/>
  <c r="U28" i="6" s="1"/>
  <c r="G28" i="6"/>
  <c r="V28" i="6" s="1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R27" i="6" s="1"/>
  <c r="C28" i="6"/>
  <c r="R28" i="6" s="1"/>
  <c r="G11" i="6"/>
  <c r="F11" i="6"/>
  <c r="E11" i="6"/>
  <c r="D11" i="6"/>
  <c r="C11" i="6"/>
  <c r="T23" i="6" l="1"/>
  <c r="S23" i="6"/>
  <c r="R23" i="6"/>
  <c r="AN50" i="8" l="1"/>
  <c r="AN44" i="8"/>
  <c r="AH44" i="8"/>
  <c r="AO44" i="8" l="1"/>
  <c r="M21" i="1"/>
  <c r="AC10" i="3" l="1"/>
  <c r="AD10" i="3" s="1"/>
  <c r="AC11" i="3"/>
  <c r="AD11" i="3" s="1"/>
  <c r="AC12" i="3"/>
  <c r="AD12" i="3" s="1"/>
  <c r="AC13" i="3"/>
  <c r="AD13" i="3" s="1"/>
  <c r="AC14" i="3"/>
  <c r="AD14" i="3" s="1"/>
  <c r="AC15" i="3"/>
  <c r="AD15" i="3" s="1"/>
  <c r="AC16" i="3"/>
  <c r="AD16" i="3" s="1"/>
  <c r="AC17" i="3"/>
  <c r="AD17" i="3" s="1"/>
  <c r="AC18" i="3"/>
  <c r="AD18" i="3" s="1"/>
  <c r="AC19" i="3"/>
  <c r="AD19" i="3" s="1"/>
  <c r="AC20" i="3"/>
  <c r="AD20" i="3" s="1"/>
  <c r="AC21" i="3"/>
  <c r="AD21" i="3" s="1"/>
  <c r="AC22" i="3"/>
  <c r="AD22" i="3" s="1"/>
  <c r="AC23" i="3"/>
  <c r="AD23" i="3" s="1"/>
  <c r="AC24" i="3"/>
  <c r="AD24" i="3" s="1"/>
  <c r="AC25" i="3"/>
  <c r="AD25" i="3" s="1"/>
  <c r="AC26" i="3"/>
  <c r="AD26" i="3" s="1"/>
  <c r="AC9" i="3"/>
  <c r="AD9" i="3" s="1"/>
  <c r="AC27" i="3" l="1"/>
  <c r="AD27" i="3" s="1"/>
  <c r="J29" i="4"/>
  <c r="K29" i="4"/>
  <c r="AN48" i="8" l="1"/>
  <c r="AH40" i="8" l="1"/>
  <c r="K13" i="2"/>
  <c r="K14" i="2"/>
  <c r="K15" i="2"/>
  <c r="K16" i="2"/>
  <c r="K17" i="2"/>
  <c r="W28" i="15" l="1"/>
  <c r="W32" i="15" s="1"/>
  <c r="H28" i="15"/>
  <c r="H32" i="15" s="1"/>
  <c r="AH37" i="8" l="1"/>
  <c r="S17" i="5" l="1"/>
  <c r="S18" i="5"/>
  <c r="S19" i="5"/>
  <c r="S20" i="5"/>
  <c r="S21" i="5"/>
  <c r="S22" i="5"/>
  <c r="S23" i="5"/>
  <c r="S24" i="5"/>
  <c r="S25" i="5"/>
  <c r="S26" i="5"/>
  <c r="S27" i="5"/>
  <c r="B29" i="13" l="1"/>
  <c r="AC6" i="9"/>
  <c r="AH47" i="8" l="1"/>
  <c r="G29" i="4" l="1"/>
  <c r="L15" i="5" l="1"/>
  <c r="T24" i="5"/>
  <c r="AI11" i="1" l="1"/>
  <c r="AI12" i="1"/>
  <c r="AI13" i="1"/>
  <c r="AI14" i="1"/>
  <c r="AI15" i="1"/>
  <c r="AI16" i="1"/>
  <c r="AI17" i="1"/>
  <c r="T15" i="13" l="1"/>
  <c r="R21" i="13"/>
  <c r="R13" i="13"/>
  <c r="R26" i="13"/>
  <c r="AV10" i="8"/>
  <c r="AI28" i="8"/>
  <c r="AJ28" i="8"/>
  <c r="AK28" i="8"/>
  <c r="AL28" i="8"/>
  <c r="AM28" i="8"/>
  <c r="AN28" i="8"/>
  <c r="AO28" i="8"/>
  <c r="AP28" i="8"/>
  <c r="AB28" i="8" l="1"/>
  <c r="AC28" i="8"/>
  <c r="AD28" i="8"/>
  <c r="AE28" i="8"/>
  <c r="AF28" i="8"/>
  <c r="AG28" i="8"/>
  <c r="AA28" i="8"/>
  <c r="T16" i="2" l="1"/>
  <c r="R16" i="2" l="1"/>
  <c r="R25" i="6"/>
  <c r="P16" i="2" l="1"/>
  <c r="N16" i="2" l="1"/>
  <c r="P11" i="15"/>
  <c r="S10" i="5"/>
  <c r="V27" i="3" l="1"/>
  <c r="S27" i="3"/>
  <c r="P27" i="3"/>
  <c r="M27" i="3"/>
  <c r="J27" i="3"/>
  <c r="C28" i="3"/>
  <c r="P12" i="15" l="1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10" i="15"/>
  <c r="AE11" i="15"/>
  <c r="AE12" i="15"/>
  <c r="AE13" i="15"/>
  <c r="AE14" i="15"/>
  <c r="AE15" i="15"/>
  <c r="AE16" i="15"/>
  <c r="AE17" i="15"/>
  <c r="AE18" i="15"/>
  <c r="AE19" i="15"/>
  <c r="AE20" i="15"/>
  <c r="AE21" i="15"/>
  <c r="AE22" i="15"/>
  <c r="AE23" i="15"/>
  <c r="AE24" i="15"/>
  <c r="AE25" i="15"/>
  <c r="AE26" i="15"/>
  <c r="AE27" i="15"/>
  <c r="AE10" i="15"/>
  <c r="AS11" i="15"/>
  <c r="AS12" i="15"/>
  <c r="AS13" i="15"/>
  <c r="AS14" i="15"/>
  <c r="AS15" i="15"/>
  <c r="AS16" i="15"/>
  <c r="AS17" i="15"/>
  <c r="AS18" i="15"/>
  <c r="AS19" i="15"/>
  <c r="AS20" i="15"/>
  <c r="AS21" i="15"/>
  <c r="AS22" i="15"/>
  <c r="AS23" i="15"/>
  <c r="AS24" i="15"/>
  <c r="AS25" i="15"/>
  <c r="AS26" i="15"/>
  <c r="AS27" i="15"/>
  <c r="AS10" i="15"/>
  <c r="S28" i="15" l="1"/>
  <c r="S32" i="15" s="1"/>
  <c r="I28" i="15"/>
  <c r="I32" i="15" s="1"/>
  <c r="AF28" i="15" l="1"/>
  <c r="AF32" i="15" s="1"/>
  <c r="G14" i="12"/>
  <c r="F35" i="1"/>
  <c r="AK28" i="15" l="1"/>
  <c r="AK32" i="15" s="1"/>
  <c r="AG28" i="15" l="1"/>
  <c r="AG32" i="15" s="1"/>
  <c r="AB28" i="15"/>
  <c r="AB32" i="15" s="1"/>
  <c r="N28" i="15"/>
  <c r="N32" i="15" s="1"/>
  <c r="O28" i="15"/>
  <c r="O32" i="15" s="1"/>
  <c r="Q28" i="15"/>
  <c r="Q32" i="15" s="1"/>
  <c r="M28" i="15"/>
  <c r="M32" i="15" s="1"/>
  <c r="K28" i="15"/>
  <c r="K32" i="15" s="1"/>
  <c r="AJ12" i="15"/>
  <c r="AJ13" i="15"/>
  <c r="AJ14" i="15"/>
  <c r="AJ15" i="15"/>
  <c r="AJ16" i="15"/>
  <c r="AJ17" i="15"/>
  <c r="AJ18" i="15"/>
  <c r="AJ19" i="15"/>
  <c r="AJ20" i="15"/>
  <c r="AJ21" i="15"/>
  <c r="AJ22" i="15"/>
  <c r="AJ23" i="15"/>
  <c r="AJ24" i="15"/>
  <c r="AJ25" i="15"/>
  <c r="AJ26" i="15"/>
  <c r="AJ27" i="15"/>
  <c r="AJ11" i="15"/>
  <c r="AJ10" i="15"/>
  <c r="AL28" i="15"/>
  <c r="AL32" i="15" s="1"/>
  <c r="V13" i="15"/>
  <c r="V14" i="15"/>
  <c r="V15" i="15"/>
  <c r="V16" i="15"/>
  <c r="V17" i="15"/>
  <c r="V18" i="15"/>
  <c r="V19" i="15"/>
  <c r="V20" i="15"/>
  <c r="V21" i="15"/>
  <c r="V22" i="15"/>
  <c r="V23" i="15"/>
  <c r="V24" i="15"/>
  <c r="V25" i="15"/>
  <c r="V26" i="15"/>
  <c r="V27" i="15"/>
  <c r="V11" i="15"/>
  <c r="V12" i="15"/>
  <c r="U28" i="15"/>
  <c r="U32" i="15" s="1"/>
  <c r="AI28" i="15"/>
  <c r="AI32" i="15" s="1"/>
  <c r="AH28" i="15"/>
  <c r="AH32" i="15" s="1"/>
  <c r="AN28" i="15"/>
  <c r="AN32" i="15" s="1"/>
  <c r="AQ28" i="15"/>
  <c r="AQ32" i="15" s="1"/>
  <c r="AR28" i="15"/>
  <c r="AR32" i="15" s="1"/>
  <c r="AT28" i="15"/>
  <c r="AT32" i="15" s="1"/>
  <c r="AU28" i="15"/>
  <c r="AU32" i="15" s="1"/>
  <c r="AP28" i="15"/>
  <c r="AP32" i="15" s="1"/>
  <c r="AA11" i="15"/>
  <c r="AA12" i="15"/>
  <c r="AA13" i="15"/>
  <c r="AA14" i="15"/>
  <c r="AA15" i="15"/>
  <c r="AA16" i="15"/>
  <c r="AA17" i="15"/>
  <c r="AA18" i="15"/>
  <c r="AA19" i="15"/>
  <c r="AA20" i="15"/>
  <c r="AA21" i="15"/>
  <c r="AA22" i="15"/>
  <c r="AA23" i="15"/>
  <c r="AA24" i="15"/>
  <c r="AA25" i="15"/>
  <c r="AA26" i="15"/>
  <c r="AA27" i="15"/>
  <c r="Z28" i="15"/>
  <c r="Z32" i="15" s="1"/>
  <c r="X28" i="15"/>
  <c r="X32" i="15" s="1"/>
  <c r="Y28" i="15"/>
  <c r="Y32" i="15" s="1"/>
  <c r="T28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10" i="15"/>
  <c r="AM28" i="15"/>
  <c r="AM32" i="15" s="1"/>
  <c r="AA10" i="15"/>
  <c r="V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10" i="15"/>
  <c r="V28" i="15" l="1"/>
  <c r="V32" i="15" s="1"/>
  <c r="T32" i="15"/>
  <c r="AS28" i="15"/>
  <c r="AS32" i="15" s="1"/>
  <c r="AA28" i="15"/>
  <c r="AA32" i="15" s="1"/>
  <c r="P28" i="15"/>
  <c r="P32" i="15" s="1"/>
  <c r="AJ28" i="15"/>
  <c r="AJ32" i="15" s="1"/>
  <c r="AO28" i="15"/>
  <c r="AO32" i="15" s="1"/>
  <c r="AC28" i="15"/>
  <c r="AC32" i="15" s="1"/>
  <c r="R28" i="15"/>
  <c r="R32" i="15" s="1"/>
  <c r="J28" i="15"/>
  <c r="L28" i="15" s="1"/>
  <c r="L32" i="15" s="1"/>
  <c r="AA27" i="9" l="1"/>
  <c r="AF27" i="9" s="1"/>
  <c r="P18" i="4" l="1"/>
  <c r="P25" i="4"/>
  <c r="AN49" i="8"/>
  <c r="AN45" i="8"/>
  <c r="AD28" i="15" l="1"/>
  <c r="V12" i="6"/>
  <c r="V13" i="6"/>
  <c r="V14" i="6"/>
  <c r="V23" i="6"/>
  <c r="C29" i="6"/>
  <c r="AE28" i="15" l="1"/>
  <c r="AE32" i="15" s="1"/>
  <c r="AD32" i="15"/>
  <c r="AB10" i="3"/>
  <c r="D12" i="1" s="1"/>
  <c r="AB11" i="3"/>
  <c r="D13" i="1" s="1"/>
  <c r="AB12" i="3"/>
  <c r="D14" i="1" s="1"/>
  <c r="AB13" i="3"/>
  <c r="D15" i="1" s="1"/>
  <c r="AB14" i="3"/>
  <c r="D16" i="1" s="1"/>
  <c r="AB15" i="3"/>
  <c r="D17" i="1" s="1"/>
  <c r="AB16" i="3"/>
  <c r="D18" i="1" s="1"/>
  <c r="AB17" i="3"/>
  <c r="D19" i="1" s="1"/>
  <c r="AB18" i="3"/>
  <c r="D20" i="1" s="1"/>
  <c r="AB19" i="3"/>
  <c r="D21" i="1" s="1"/>
  <c r="AB20" i="3"/>
  <c r="D22" i="1" s="1"/>
  <c r="AB21" i="3"/>
  <c r="D23" i="1" s="1"/>
  <c r="AB22" i="3"/>
  <c r="D24" i="1" s="1"/>
  <c r="AB23" i="3"/>
  <c r="D25" i="1" s="1"/>
  <c r="AB24" i="3"/>
  <c r="D26" i="1" s="1"/>
  <c r="AB25" i="3"/>
  <c r="D27" i="1" s="1"/>
  <c r="AB26" i="3"/>
  <c r="D28" i="1" s="1"/>
  <c r="AB9" i="3"/>
  <c r="D11" i="1" s="1"/>
  <c r="AB28" i="3" l="1"/>
  <c r="D30" i="1" s="1"/>
  <c r="Q14" i="12"/>
  <c r="Q25" i="12"/>
  <c r="K24" i="12"/>
  <c r="H31" i="18" l="1"/>
  <c r="F28" i="15" l="1"/>
  <c r="AM52" i="8"/>
  <c r="AZ46" i="8" s="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Q14" i="11" l="1"/>
  <c r="Q24" i="11"/>
  <c r="Q13" i="11"/>
  <c r="Q17" i="11"/>
  <c r="Q22" i="11"/>
  <c r="Q16" i="11"/>
  <c r="Q12" i="11"/>
  <c r="Q8" i="11"/>
  <c r="Q21" i="11"/>
  <c r="Q10" i="11"/>
  <c r="Q9" i="11"/>
  <c r="X11" i="8"/>
  <c r="Y11" i="8" s="1"/>
  <c r="Q18" i="11"/>
  <c r="Q20" i="11"/>
  <c r="Q23" i="11"/>
  <c r="Q19" i="11"/>
  <c r="Q15" i="11"/>
  <c r="Q11" i="11"/>
  <c r="M14" i="13"/>
  <c r="Q11" i="12"/>
  <c r="Q12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R15" i="12" l="1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I26" i="12"/>
  <c r="G11" i="15" l="1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10" i="15"/>
  <c r="AN36" i="8" l="1"/>
  <c r="AN37" i="8"/>
  <c r="AN38" i="8"/>
  <c r="AN39" i="8"/>
  <c r="AO39" i="8" s="1"/>
  <c r="AN40" i="8"/>
  <c r="AO40" i="8" s="1"/>
  <c r="AN41" i="8"/>
  <c r="AN42" i="8"/>
  <c r="AO42" i="8" s="1"/>
  <c r="AN43" i="8"/>
  <c r="AN46" i="8"/>
  <c r="AN47" i="8"/>
  <c r="AO47" i="8" s="1"/>
  <c r="AN51" i="8"/>
  <c r="AV11" i="8"/>
  <c r="AV12" i="8"/>
  <c r="AV13" i="8"/>
  <c r="AV14" i="8"/>
  <c r="AV15" i="8"/>
  <c r="AV17" i="8"/>
  <c r="AV18" i="8"/>
  <c r="AV19" i="8"/>
  <c r="AV20" i="8"/>
  <c r="AV22" i="8"/>
  <c r="AV23" i="8"/>
  <c r="AV24" i="8"/>
  <c r="AV25" i="8"/>
  <c r="AV26" i="8"/>
  <c r="AH35" i="8"/>
  <c r="AH36" i="8"/>
  <c r="AO36" i="8" s="1"/>
  <c r="AH38" i="8"/>
  <c r="AH41" i="8"/>
  <c r="AH43" i="8"/>
  <c r="AO45" i="8"/>
  <c r="AH46" i="8"/>
  <c r="AO46" i="8" s="1"/>
  <c r="AH48" i="8"/>
  <c r="AO48" i="8" s="1"/>
  <c r="AH49" i="8"/>
  <c r="AO49" i="8" s="1"/>
  <c r="AH50" i="8"/>
  <c r="AO50" i="8" s="1"/>
  <c r="AO38" i="8" l="1"/>
  <c r="AO41" i="8"/>
  <c r="AO51" i="8"/>
  <c r="AO43" i="8"/>
  <c r="AO37" i="8"/>
  <c r="AH34" i="8"/>
  <c r="AV9" i="8"/>
  <c r="O2" i="3"/>
  <c r="T26" i="5"/>
  <c r="V17" i="6" l="1"/>
  <c r="U17" i="6" s="1"/>
  <c r="U12" i="6"/>
  <c r="T12" i="6" s="1"/>
  <c r="S12" i="6" s="1"/>
  <c r="R12" i="6" s="1"/>
  <c r="U13" i="6"/>
  <c r="T13" i="6" s="1"/>
  <c r="S13" i="6" s="1"/>
  <c r="R13" i="6" s="1"/>
  <c r="U14" i="6"/>
  <c r="T14" i="6" s="1"/>
  <c r="S14" i="6" s="1"/>
  <c r="R14" i="6" s="1"/>
  <c r="V15" i="6"/>
  <c r="U15" i="6" s="1"/>
  <c r="T15" i="6" s="1"/>
  <c r="S15" i="6" s="1"/>
  <c r="R15" i="6" s="1"/>
  <c r="V16" i="6"/>
  <c r="U16" i="6" s="1"/>
  <c r="T16" i="6" s="1"/>
  <c r="S16" i="6" s="1"/>
  <c r="R16" i="6" s="1"/>
  <c r="T17" i="6"/>
  <c r="S17" i="6" s="1"/>
  <c r="R17" i="6" s="1"/>
  <c r="V18" i="6"/>
  <c r="U18" i="6" s="1"/>
  <c r="T18" i="6" s="1"/>
  <c r="S18" i="6" s="1"/>
  <c r="R18" i="6" s="1"/>
  <c r="V19" i="6"/>
  <c r="U19" i="6" s="1"/>
  <c r="T19" i="6" s="1"/>
  <c r="S19" i="6" s="1"/>
  <c r="R19" i="6" s="1"/>
  <c r="V20" i="6"/>
  <c r="U20" i="6" s="1"/>
  <c r="T20" i="6" s="1"/>
  <c r="S20" i="6" s="1"/>
  <c r="R20" i="6" s="1"/>
  <c r="V21" i="6"/>
  <c r="U21" i="6" s="1"/>
  <c r="T21" i="6" s="1"/>
  <c r="V22" i="6"/>
  <c r="U22" i="6" s="1"/>
  <c r="T22" i="6" s="1"/>
  <c r="S22" i="6" s="1"/>
  <c r="R22" i="6" s="1"/>
  <c r="U23" i="6"/>
  <c r="V24" i="6"/>
  <c r="U24" i="6" s="1"/>
  <c r="T24" i="6" s="1"/>
  <c r="S24" i="6" s="1"/>
  <c r="R24" i="6" s="1"/>
  <c r="V25" i="6"/>
  <c r="U25" i="6" s="1"/>
  <c r="T25" i="6" s="1"/>
  <c r="S25" i="6" s="1"/>
  <c r="V26" i="6"/>
  <c r="U26" i="6" s="1"/>
  <c r="T26" i="6" s="1"/>
  <c r="V11" i="6"/>
  <c r="U11" i="6" s="1"/>
  <c r="T11" i="6" s="1"/>
  <c r="S11" i="6" s="1"/>
  <c r="C29" i="1"/>
  <c r="R21" i="6" l="1"/>
  <c r="S21" i="6"/>
  <c r="R26" i="6"/>
  <c r="S26" i="6"/>
  <c r="G24" i="13"/>
  <c r="D23" i="13"/>
  <c r="AQ10" i="8"/>
  <c r="AQ11" i="8"/>
  <c r="AQ12" i="8"/>
  <c r="P16" i="4" l="1"/>
  <c r="Q9" i="12"/>
  <c r="K9" i="12"/>
  <c r="K10" i="12"/>
  <c r="K11" i="12"/>
  <c r="J8" i="12"/>
  <c r="N7" i="11"/>
  <c r="O7" i="11"/>
  <c r="P7" i="11"/>
  <c r="M7" i="11"/>
  <c r="E8" i="11"/>
  <c r="F8" i="11"/>
  <c r="G8" i="11"/>
  <c r="H8" i="11"/>
  <c r="I8" i="11"/>
  <c r="J8" i="11"/>
  <c r="K8" i="11"/>
  <c r="E9" i="11"/>
  <c r="F9" i="11"/>
  <c r="G9" i="11"/>
  <c r="H9" i="11"/>
  <c r="I9" i="11"/>
  <c r="J9" i="11"/>
  <c r="K9" i="11"/>
  <c r="E10" i="11"/>
  <c r="F10" i="11"/>
  <c r="G10" i="11"/>
  <c r="H10" i="11"/>
  <c r="I10" i="11"/>
  <c r="J10" i="11"/>
  <c r="K10" i="11"/>
  <c r="E11" i="11"/>
  <c r="F11" i="11"/>
  <c r="G11" i="11"/>
  <c r="H11" i="11"/>
  <c r="I11" i="11"/>
  <c r="J11" i="11"/>
  <c r="K11" i="11"/>
  <c r="E12" i="11"/>
  <c r="F12" i="11"/>
  <c r="G12" i="11"/>
  <c r="H12" i="11"/>
  <c r="I12" i="11"/>
  <c r="J12" i="11"/>
  <c r="K12" i="11"/>
  <c r="E13" i="11"/>
  <c r="F13" i="11"/>
  <c r="G13" i="11"/>
  <c r="H13" i="11"/>
  <c r="I13" i="11"/>
  <c r="J13" i="11"/>
  <c r="K13" i="11"/>
  <c r="E14" i="11"/>
  <c r="F14" i="11"/>
  <c r="G14" i="11"/>
  <c r="H14" i="11"/>
  <c r="I14" i="11"/>
  <c r="J14" i="11"/>
  <c r="K14" i="11"/>
  <c r="E15" i="11"/>
  <c r="F15" i="11"/>
  <c r="G15" i="11"/>
  <c r="H15" i="11"/>
  <c r="I15" i="11"/>
  <c r="J15" i="11"/>
  <c r="K15" i="11"/>
  <c r="E16" i="11"/>
  <c r="F16" i="11"/>
  <c r="G16" i="11"/>
  <c r="H16" i="11"/>
  <c r="I16" i="11"/>
  <c r="J16" i="11"/>
  <c r="K16" i="11"/>
  <c r="E17" i="11"/>
  <c r="F17" i="11"/>
  <c r="G17" i="11"/>
  <c r="H17" i="11"/>
  <c r="I17" i="11"/>
  <c r="J17" i="11"/>
  <c r="K17" i="11"/>
  <c r="E18" i="11"/>
  <c r="F18" i="11"/>
  <c r="G18" i="11"/>
  <c r="H18" i="11"/>
  <c r="I18" i="11"/>
  <c r="J18" i="11"/>
  <c r="K18" i="11"/>
  <c r="E19" i="11"/>
  <c r="F19" i="11"/>
  <c r="G19" i="11"/>
  <c r="H19" i="11"/>
  <c r="I19" i="11"/>
  <c r="J19" i="11"/>
  <c r="K19" i="11"/>
  <c r="E20" i="11"/>
  <c r="F20" i="11"/>
  <c r="G20" i="11"/>
  <c r="H20" i="11"/>
  <c r="I20" i="11"/>
  <c r="J20" i="11"/>
  <c r="K20" i="11"/>
  <c r="E21" i="11"/>
  <c r="F21" i="11"/>
  <c r="G21" i="11"/>
  <c r="H21" i="11"/>
  <c r="I21" i="11"/>
  <c r="J21" i="11"/>
  <c r="K21" i="11"/>
  <c r="E22" i="11"/>
  <c r="F22" i="11"/>
  <c r="G22" i="11"/>
  <c r="H22" i="11"/>
  <c r="I22" i="11"/>
  <c r="J22" i="11"/>
  <c r="K22" i="11"/>
  <c r="E23" i="11"/>
  <c r="F23" i="11"/>
  <c r="G23" i="11"/>
  <c r="H23" i="11"/>
  <c r="I23" i="11"/>
  <c r="J23" i="11"/>
  <c r="K23" i="11"/>
  <c r="E24" i="11"/>
  <c r="F24" i="11"/>
  <c r="G24" i="11"/>
  <c r="H24" i="11"/>
  <c r="I24" i="11"/>
  <c r="J24" i="11"/>
  <c r="K24" i="11"/>
  <c r="F7" i="11"/>
  <c r="G7" i="11"/>
  <c r="H7" i="11"/>
  <c r="I7" i="11"/>
  <c r="J7" i="11"/>
  <c r="K7" i="11"/>
  <c r="E7" i="11"/>
  <c r="AB52" i="8"/>
  <c r="AS43" i="8" s="1"/>
  <c r="AC52" i="8"/>
  <c r="AS44" i="8" s="1"/>
  <c r="AD52" i="8"/>
  <c r="AS45" i="8" s="1"/>
  <c r="AE52" i="8"/>
  <c r="AS46" i="8" s="1"/>
  <c r="AF52" i="8"/>
  <c r="AS47" i="8" s="1"/>
  <c r="AG52" i="8"/>
  <c r="AS48" i="8" s="1"/>
  <c r="AA52" i="8"/>
  <c r="AS42" i="8" s="1"/>
  <c r="AI66" i="8"/>
  <c r="AI67" i="8"/>
  <c r="AI69" i="8"/>
  <c r="AI70" i="8"/>
  <c r="AI72" i="8"/>
  <c r="AI73" i="8"/>
  <c r="AI75" i="8"/>
  <c r="AI76" i="8"/>
  <c r="AI77" i="8"/>
  <c r="AI62" i="8"/>
  <c r="AI63" i="8"/>
  <c r="AI64" i="8"/>
  <c r="AO65" i="8"/>
  <c r="AO67" i="8"/>
  <c r="AO74" i="8"/>
  <c r="AO75" i="8"/>
  <c r="AO78" i="8"/>
  <c r="AO62" i="8"/>
  <c r="AO64" i="8"/>
  <c r="AO61" i="8"/>
  <c r="AP62" i="8"/>
  <c r="AP63" i="8"/>
  <c r="AP64" i="8"/>
  <c r="AP65" i="8"/>
  <c r="AP66" i="8"/>
  <c r="AP67" i="8"/>
  <c r="AP68" i="8"/>
  <c r="AP69" i="8"/>
  <c r="AP70" i="8"/>
  <c r="AP71" i="8"/>
  <c r="AP72" i="8"/>
  <c r="AP74" i="8"/>
  <c r="AP75" i="8"/>
  <c r="AP76" i="8"/>
  <c r="AP77" i="8"/>
  <c r="AP78" i="8"/>
  <c r="AP61" i="8"/>
  <c r="AN79" i="8"/>
  <c r="AM79" i="8"/>
  <c r="AK79" i="8"/>
  <c r="AJ79" i="8"/>
  <c r="AH79" i="8"/>
  <c r="AG79" i="8"/>
  <c r="AD79" i="8"/>
  <c r="AE79" i="8" s="1"/>
  <c r="AF79" i="8" s="1"/>
  <c r="AA79" i="8"/>
  <c r="AB79" i="8" s="1"/>
  <c r="AC79" i="8" s="1"/>
  <c r="AQ78" i="8"/>
  <c r="AE78" i="8"/>
  <c r="AF78" i="8" s="1"/>
  <c r="AB78" i="8"/>
  <c r="AC78" i="8" s="1"/>
  <c r="AQ77" i="8"/>
  <c r="AE77" i="8"/>
  <c r="AF77" i="8" s="1"/>
  <c r="AB77" i="8"/>
  <c r="AC77" i="8" s="1"/>
  <c r="AQ76" i="8"/>
  <c r="AE76" i="8"/>
  <c r="AF76" i="8" s="1"/>
  <c r="AB76" i="8"/>
  <c r="AC76" i="8" s="1"/>
  <c r="AQ75" i="8"/>
  <c r="AE75" i="8"/>
  <c r="AF75" i="8" s="1"/>
  <c r="AB75" i="8"/>
  <c r="AC75" i="8" s="1"/>
  <c r="AQ74" i="8"/>
  <c r="AE74" i="8"/>
  <c r="AF74" i="8" s="1"/>
  <c r="AB74" i="8"/>
  <c r="AC74" i="8" s="1"/>
  <c r="AQ73" i="8"/>
  <c r="AE73" i="8"/>
  <c r="AF73" i="8" s="1"/>
  <c r="AB73" i="8"/>
  <c r="AC73" i="8" s="1"/>
  <c r="AQ72" i="8"/>
  <c r="AE72" i="8"/>
  <c r="AF72" i="8" s="1"/>
  <c r="AB72" i="8"/>
  <c r="AC72" i="8" s="1"/>
  <c r="AQ71" i="8"/>
  <c r="AE71" i="8"/>
  <c r="AF71" i="8" s="1"/>
  <c r="AB71" i="8"/>
  <c r="AC71" i="8" s="1"/>
  <c r="AQ70" i="8"/>
  <c r="AE70" i="8"/>
  <c r="AF70" i="8" s="1"/>
  <c r="AB70" i="8"/>
  <c r="AC70" i="8" s="1"/>
  <c r="AQ69" i="8"/>
  <c r="AE69" i="8"/>
  <c r="AF69" i="8" s="1"/>
  <c r="AB69" i="8"/>
  <c r="AC69" i="8" s="1"/>
  <c r="AQ68" i="8"/>
  <c r="AE68" i="8"/>
  <c r="AF68" i="8" s="1"/>
  <c r="AB68" i="8"/>
  <c r="AC68" i="8" s="1"/>
  <c r="AQ67" i="8"/>
  <c r="AE67" i="8"/>
  <c r="AF67" i="8" s="1"/>
  <c r="AB67" i="8"/>
  <c r="AC67" i="8" s="1"/>
  <c r="AQ66" i="8"/>
  <c r="AE66" i="8"/>
  <c r="AF66" i="8" s="1"/>
  <c r="AB66" i="8"/>
  <c r="AC66" i="8" s="1"/>
  <c r="AQ65" i="8"/>
  <c r="AL65" i="8"/>
  <c r="AE65" i="8"/>
  <c r="AF65" i="8" s="1"/>
  <c r="AB65" i="8"/>
  <c r="AC65" i="8" s="1"/>
  <c r="AQ64" i="8"/>
  <c r="AE64" i="8"/>
  <c r="AF64" i="8" s="1"/>
  <c r="AB64" i="8"/>
  <c r="AC64" i="8" s="1"/>
  <c r="AQ63" i="8"/>
  <c r="AE63" i="8"/>
  <c r="AF63" i="8" s="1"/>
  <c r="AB63" i="8"/>
  <c r="AC63" i="8" s="1"/>
  <c r="AQ62" i="8"/>
  <c r="AL62" i="8"/>
  <c r="AF62" i="8"/>
  <c r="AC62" i="8"/>
  <c r="AQ61" i="8"/>
  <c r="AL61" i="8"/>
  <c r="AI61" i="8"/>
  <c r="AE61" i="8"/>
  <c r="AF61" i="8" s="1"/>
  <c r="AB61" i="8"/>
  <c r="AC61" i="8" s="1"/>
  <c r="AA57" i="8"/>
  <c r="P25" i="11"/>
  <c r="AL52" i="8"/>
  <c r="AZ45" i="8" s="1"/>
  <c r="AK52" i="8"/>
  <c r="AZ44" i="8" s="1"/>
  <c r="AJ52" i="8"/>
  <c r="AZ43" i="8" s="1"/>
  <c r="AN35" i="8"/>
  <c r="AO35" i="8" s="1"/>
  <c r="AN34" i="8"/>
  <c r="AO34" i="8" s="1"/>
  <c r="AH52" i="8"/>
  <c r="X23" i="9"/>
  <c r="D23" i="8" s="1"/>
  <c r="X24" i="9"/>
  <c r="D24" i="8" s="1"/>
  <c r="X25" i="9"/>
  <c r="D25" i="8" s="1"/>
  <c r="X26" i="9"/>
  <c r="D26" i="8" s="1"/>
  <c r="K8" i="12" l="1"/>
  <c r="S8" i="12"/>
  <c r="P24" i="4"/>
  <c r="P20" i="4"/>
  <c r="P28" i="4"/>
  <c r="P19" i="4"/>
  <c r="P14" i="4"/>
  <c r="P27" i="4"/>
  <c r="P22" i="4"/>
  <c r="P17" i="4"/>
  <c r="P13" i="4"/>
  <c r="P15" i="4"/>
  <c r="P26" i="4"/>
  <c r="P21" i="4"/>
  <c r="P12" i="4"/>
  <c r="P23" i="4"/>
  <c r="O25" i="11"/>
  <c r="M25" i="11"/>
  <c r="N25" i="11"/>
  <c r="AS49" i="8"/>
  <c r="AR76" i="8"/>
  <c r="AR62" i="8"/>
  <c r="AR67" i="8"/>
  <c r="AR71" i="8"/>
  <c r="AR75" i="8"/>
  <c r="AR66" i="8"/>
  <c r="AR70" i="8"/>
  <c r="AR68" i="8"/>
  <c r="AR77" i="8"/>
  <c r="AR65" i="8"/>
  <c r="AR69" i="8"/>
  <c r="AO79" i="8"/>
  <c r="M26" i="12"/>
  <c r="AR74" i="8"/>
  <c r="AI79" i="8"/>
  <c r="AR63" i="8"/>
  <c r="AL79" i="8"/>
  <c r="AR72" i="8"/>
  <c r="AP79" i="8"/>
  <c r="AR78" i="8"/>
  <c r="AR64" i="8"/>
  <c r="AR61" i="8"/>
  <c r="AQ79" i="8"/>
  <c r="AR79" i="8" s="1"/>
  <c r="AN52" i="8"/>
  <c r="W9" i="8"/>
  <c r="V9" i="8"/>
  <c r="U9" i="8"/>
  <c r="T9" i="8"/>
  <c r="AQ26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9" i="8"/>
  <c r="AU27" i="8"/>
  <c r="W27" i="8" s="1"/>
  <c r="AY36" i="8" s="1"/>
  <c r="AT27" i="8"/>
  <c r="V27" i="8" s="1"/>
  <c r="AY35" i="8" s="1"/>
  <c r="AS27" i="8"/>
  <c r="U27" i="8" s="1"/>
  <c r="AY34" i="8" s="1"/>
  <c r="AR27" i="8"/>
  <c r="T27" i="8" s="1"/>
  <c r="AY33" i="8" s="1"/>
  <c r="AE11" i="6"/>
  <c r="Q25" i="11" l="1"/>
  <c r="AZ47" i="8"/>
  <c r="AY38" i="8"/>
  <c r="BA33" i="8" s="1"/>
  <c r="AV27" i="8"/>
  <c r="E18" i="21"/>
  <c r="E17" i="21"/>
  <c r="E16" i="21"/>
  <c r="E15" i="21"/>
  <c r="D18" i="21"/>
  <c r="D17" i="21"/>
  <c r="D16" i="21"/>
  <c r="D15" i="21"/>
  <c r="E4" i="21"/>
  <c r="E5" i="21"/>
  <c r="E6" i="21"/>
  <c r="E7" i="21"/>
  <c r="E8" i="21"/>
  <c r="E9" i="21"/>
  <c r="E10" i="21"/>
  <c r="E3" i="21"/>
  <c r="I27" i="9"/>
  <c r="AT34" i="8" s="1"/>
  <c r="H10" i="8"/>
  <c r="G10" i="9" s="1"/>
  <c r="H11" i="8"/>
  <c r="G11" i="9" s="1"/>
  <c r="H12" i="8"/>
  <c r="G12" i="9" s="1"/>
  <c r="H13" i="8"/>
  <c r="G13" i="9" s="1"/>
  <c r="H14" i="8"/>
  <c r="G14" i="9" s="1"/>
  <c r="H15" i="8"/>
  <c r="G15" i="9" s="1"/>
  <c r="H16" i="8"/>
  <c r="G16" i="9" s="1"/>
  <c r="H17" i="8"/>
  <c r="G17" i="9" s="1"/>
  <c r="H18" i="8"/>
  <c r="G18" i="9" s="1"/>
  <c r="H19" i="8"/>
  <c r="G19" i="9" s="1"/>
  <c r="H20" i="8"/>
  <c r="G20" i="9" s="1"/>
  <c r="H21" i="8"/>
  <c r="G21" i="9" s="1"/>
  <c r="H22" i="8"/>
  <c r="G22" i="9" s="1"/>
  <c r="H23" i="8"/>
  <c r="G23" i="9" s="1"/>
  <c r="H24" i="8"/>
  <c r="G24" i="9" s="1"/>
  <c r="H25" i="8"/>
  <c r="G25" i="9" s="1"/>
  <c r="H26" i="8"/>
  <c r="G26" i="9" s="1"/>
  <c r="I10" i="8"/>
  <c r="J10" i="9" s="1"/>
  <c r="I11" i="8"/>
  <c r="J11" i="9" s="1"/>
  <c r="I12" i="8"/>
  <c r="J12" i="9" s="1"/>
  <c r="I13" i="8"/>
  <c r="J13" i="9" s="1"/>
  <c r="I14" i="8"/>
  <c r="J14" i="9" s="1"/>
  <c r="I15" i="8"/>
  <c r="J15" i="9" s="1"/>
  <c r="I16" i="8"/>
  <c r="J16" i="9" s="1"/>
  <c r="I17" i="8"/>
  <c r="J17" i="9" s="1"/>
  <c r="I18" i="8"/>
  <c r="J18" i="9" s="1"/>
  <c r="I19" i="8"/>
  <c r="J19" i="9" s="1"/>
  <c r="I20" i="8"/>
  <c r="J20" i="9" s="1"/>
  <c r="I21" i="8"/>
  <c r="J21" i="9" s="1"/>
  <c r="I22" i="8"/>
  <c r="J22" i="9" s="1"/>
  <c r="I23" i="8"/>
  <c r="J23" i="9" s="1"/>
  <c r="I24" i="8"/>
  <c r="J24" i="9" s="1"/>
  <c r="I25" i="8"/>
  <c r="J25" i="9" s="1"/>
  <c r="I26" i="8"/>
  <c r="J26" i="9" s="1"/>
  <c r="J10" i="8"/>
  <c r="M10" i="9" s="1"/>
  <c r="J11" i="8"/>
  <c r="M11" i="9" s="1"/>
  <c r="J12" i="8"/>
  <c r="M12" i="9" s="1"/>
  <c r="J13" i="8"/>
  <c r="M13" i="9" s="1"/>
  <c r="J14" i="8"/>
  <c r="M14" i="9" s="1"/>
  <c r="J15" i="8"/>
  <c r="M15" i="9" s="1"/>
  <c r="J16" i="8"/>
  <c r="M16" i="9" s="1"/>
  <c r="J17" i="8"/>
  <c r="M17" i="9" s="1"/>
  <c r="J18" i="8"/>
  <c r="M18" i="9" s="1"/>
  <c r="J19" i="8"/>
  <c r="M19" i="9" s="1"/>
  <c r="J20" i="8"/>
  <c r="M20" i="9" s="1"/>
  <c r="J21" i="8"/>
  <c r="M21" i="9" s="1"/>
  <c r="J22" i="8"/>
  <c r="M22" i="9" s="1"/>
  <c r="J23" i="8"/>
  <c r="M23" i="9" s="1"/>
  <c r="J24" i="8"/>
  <c r="M24" i="9" s="1"/>
  <c r="J25" i="8"/>
  <c r="M25" i="9" s="1"/>
  <c r="J26" i="8"/>
  <c r="M26" i="9" s="1"/>
  <c r="K10" i="8"/>
  <c r="P10" i="9" s="1"/>
  <c r="K11" i="8"/>
  <c r="P11" i="9" s="1"/>
  <c r="K12" i="8"/>
  <c r="P12" i="9" s="1"/>
  <c r="K13" i="8"/>
  <c r="P13" i="9" s="1"/>
  <c r="K14" i="8"/>
  <c r="P14" i="9" s="1"/>
  <c r="K15" i="8"/>
  <c r="P15" i="9" s="1"/>
  <c r="K16" i="8"/>
  <c r="P16" i="9" s="1"/>
  <c r="K17" i="8"/>
  <c r="P17" i="9" s="1"/>
  <c r="K18" i="8"/>
  <c r="P18" i="9" s="1"/>
  <c r="K19" i="8"/>
  <c r="P19" i="9" s="1"/>
  <c r="K20" i="8"/>
  <c r="P20" i="9" s="1"/>
  <c r="K21" i="8"/>
  <c r="P21" i="9" s="1"/>
  <c r="K22" i="8"/>
  <c r="P22" i="9" s="1"/>
  <c r="K23" i="8"/>
  <c r="P23" i="9" s="1"/>
  <c r="K24" i="8"/>
  <c r="P24" i="9" s="1"/>
  <c r="K25" i="8"/>
  <c r="P25" i="9" s="1"/>
  <c r="K26" i="8"/>
  <c r="P26" i="9" s="1"/>
  <c r="L10" i="8"/>
  <c r="S10" i="9" s="1"/>
  <c r="L11" i="8"/>
  <c r="S11" i="9" s="1"/>
  <c r="L12" i="8"/>
  <c r="S12" i="9" s="1"/>
  <c r="L13" i="8"/>
  <c r="S13" i="9" s="1"/>
  <c r="L14" i="8"/>
  <c r="S14" i="9" s="1"/>
  <c r="L15" i="8"/>
  <c r="S15" i="9" s="1"/>
  <c r="L16" i="8"/>
  <c r="S16" i="9" s="1"/>
  <c r="L17" i="8"/>
  <c r="S17" i="9" s="1"/>
  <c r="L18" i="8"/>
  <c r="S18" i="9" s="1"/>
  <c r="L19" i="8"/>
  <c r="S19" i="9" s="1"/>
  <c r="T19" i="9" s="1"/>
  <c r="L20" i="8"/>
  <c r="S20" i="9" s="1"/>
  <c r="L21" i="8"/>
  <c r="S21" i="9" s="1"/>
  <c r="L22" i="8"/>
  <c r="S22" i="9" s="1"/>
  <c r="L23" i="8"/>
  <c r="S23" i="9" s="1"/>
  <c r="L24" i="8"/>
  <c r="S24" i="9" s="1"/>
  <c r="L25" i="8"/>
  <c r="S25" i="9" s="1"/>
  <c r="L26" i="8"/>
  <c r="S26" i="9" s="1"/>
  <c r="M10" i="8"/>
  <c r="V10" i="9" s="1"/>
  <c r="M11" i="8"/>
  <c r="V11" i="9" s="1"/>
  <c r="M12" i="8"/>
  <c r="V12" i="9" s="1"/>
  <c r="M13" i="8"/>
  <c r="V13" i="9" s="1"/>
  <c r="M14" i="8"/>
  <c r="V14" i="9" s="1"/>
  <c r="M15" i="8"/>
  <c r="V15" i="9" s="1"/>
  <c r="M16" i="8"/>
  <c r="V16" i="9" s="1"/>
  <c r="M17" i="8"/>
  <c r="V17" i="9" s="1"/>
  <c r="M18" i="8"/>
  <c r="V18" i="9" s="1"/>
  <c r="M19" i="8"/>
  <c r="V19" i="9" s="1"/>
  <c r="M20" i="8"/>
  <c r="V20" i="9" s="1"/>
  <c r="M21" i="8"/>
  <c r="V21" i="9" s="1"/>
  <c r="M22" i="8"/>
  <c r="V22" i="9" s="1"/>
  <c r="M23" i="8"/>
  <c r="V23" i="9" s="1"/>
  <c r="M24" i="8"/>
  <c r="V24" i="9" s="1"/>
  <c r="M25" i="8"/>
  <c r="V25" i="9" s="1"/>
  <c r="M26" i="8"/>
  <c r="V26" i="9" s="1"/>
  <c r="M9" i="8"/>
  <c r="V9" i="9" s="1"/>
  <c r="L9" i="8"/>
  <c r="S9" i="9" s="1"/>
  <c r="K9" i="8"/>
  <c r="J9" i="8"/>
  <c r="M9" i="9" s="1"/>
  <c r="I9" i="8"/>
  <c r="J9" i="9" s="1"/>
  <c r="H9" i="8"/>
  <c r="G9" i="9" s="1"/>
  <c r="G10" i="8"/>
  <c r="D10" i="9" s="1"/>
  <c r="G11" i="8"/>
  <c r="D11" i="9" s="1"/>
  <c r="G12" i="8"/>
  <c r="D12" i="9" s="1"/>
  <c r="G13" i="8"/>
  <c r="D13" i="9" s="1"/>
  <c r="G14" i="8"/>
  <c r="D14" i="9" s="1"/>
  <c r="G15" i="8"/>
  <c r="D15" i="9" s="1"/>
  <c r="G16" i="8"/>
  <c r="D16" i="9" s="1"/>
  <c r="G17" i="8"/>
  <c r="D17" i="9" s="1"/>
  <c r="G18" i="8"/>
  <c r="D18" i="9" s="1"/>
  <c r="G19" i="8"/>
  <c r="D19" i="9" s="1"/>
  <c r="G20" i="8"/>
  <c r="D20" i="9" s="1"/>
  <c r="G21" i="8"/>
  <c r="D21" i="9" s="1"/>
  <c r="G22" i="8"/>
  <c r="D22" i="9" s="1"/>
  <c r="G23" i="8"/>
  <c r="D23" i="9" s="1"/>
  <c r="G24" i="8"/>
  <c r="D24" i="9" s="1"/>
  <c r="G25" i="8"/>
  <c r="D25" i="9" s="1"/>
  <c r="G26" i="8"/>
  <c r="D26" i="9" s="1"/>
  <c r="G9" i="8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5" i="5"/>
  <c r="T27" i="5"/>
  <c r="T10" i="5"/>
  <c r="S11" i="5"/>
  <c r="S12" i="5"/>
  <c r="S13" i="5"/>
  <c r="S15" i="5"/>
  <c r="S16" i="5"/>
  <c r="D9" i="9" l="1"/>
  <c r="N9" i="8"/>
  <c r="BA35" i="8"/>
  <c r="BA34" i="8"/>
  <c r="BA36" i="8"/>
  <c r="S27" i="9"/>
  <c r="G27" i="9"/>
  <c r="J27" i="9"/>
  <c r="M27" i="9"/>
  <c r="M27" i="8"/>
  <c r="AS37" i="8" s="1"/>
  <c r="K27" i="8"/>
  <c r="AS35" i="8" s="1"/>
  <c r="V27" i="9"/>
  <c r="L27" i="8"/>
  <c r="AS36" i="8" s="1"/>
  <c r="H27" i="8"/>
  <c r="AS33" i="8" s="1"/>
  <c r="I27" i="8"/>
  <c r="AS34" i="8" s="1"/>
  <c r="AU34" i="8" s="1"/>
  <c r="J27" i="8"/>
  <c r="AS38" i="8" s="1"/>
  <c r="P9" i="9"/>
  <c r="P27" i="9" s="1"/>
  <c r="Y16" i="9"/>
  <c r="AB16" i="9" s="1"/>
  <c r="Y24" i="9"/>
  <c r="AB24" i="9" s="1"/>
  <c r="Y20" i="9"/>
  <c r="AB20" i="9" s="1"/>
  <c r="Y12" i="9"/>
  <c r="AB12" i="9" s="1"/>
  <c r="Y13" i="9"/>
  <c r="AB13" i="9" s="1"/>
  <c r="Y21" i="9"/>
  <c r="AB21" i="9" s="1"/>
  <c r="Y25" i="9"/>
  <c r="AB25" i="9" s="1"/>
  <c r="Y17" i="9"/>
  <c r="AB17" i="9" s="1"/>
  <c r="Y26" i="9"/>
  <c r="AB26" i="9" s="1"/>
  <c r="Y18" i="9"/>
  <c r="AB18" i="9" s="1"/>
  <c r="Y10" i="9"/>
  <c r="AB10" i="9" s="1"/>
  <c r="Y22" i="9"/>
  <c r="AB22" i="9" s="1"/>
  <c r="Y14" i="9"/>
  <c r="AB14" i="9" s="1"/>
  <c r="Y23" i="9"/>
  <c r="AB23" i="9" s="1"/>
  <c r="Y19" i="9"/>
  <c r="AB19" i="9" s="1"/>
  <c r="Y15" i="9"/>
  <c r="AB15" i="9" s="1"/>
  <c r="Y11" i="9"/>
  <c r="AB11" i="9" s="1"/>
  <c r="AX10" i="8"/>
  <c r="AH11" i="8"/>
  <c r="AX11" i="8" s="1"/>
  <c r="AH12" i="8"/>
  <c r="AX12" i="8" s="1"/>
  <c r="AH13" i="8"/>
  <c r="AX13" i="8" s="1"/>
  <c r="AH14" i="8"/>
  <c r="AX14" i="8" s="1"/>
  <c r="AH15" i="8"/>
  <c r="AX15" i="8" s="1"/>
  <c r="AH16" i="8"/>
  <c r="AX16" i="8" s="1"/>
  <c r="AX17" i="8"/>
  <c r="AX18" i="8"/>
  <c r="AH19" i="8"/>
  <c r="AX19" i="8" s="1"/>
  <c r="AH20" i="8"/>
  <c r="AX20" i="8" s="1"/>
  <c r="AH21" i="8"/>
  <c r="AX21" i="8" s="1"/>
  <c r="AH22" i="8"/>
  <c r="AX22" i="8" s="1"/>
  <c r="AH23" i="8"/>
  <c r="AX23" i="8" s="1"/>
  <c r="AH24" i="8"/>
  <c r="AX24" i="8" s="1"/>
  <c r="AH25" i="8"/>
  <c r="AX25" i="8" s="1"/>
  <c r="AH26" i="8"/>
  <c r="AX26" i="8" s="1"/>
  <c r="AH9" i="8"/>
  <c r="AX9" i="8" l="1"/>
  <c r="AH28" i="8"/>
  <c r="BA38" i="8"/>
  <c r="F26" i="8"/>
  <c r="F14" i="8"/>
  <c r="F17" i="8"/>
  <c r="F13" i="8"/>
  <c r="F22" i="8"/>
  <c r="F21" i="8"/>
  <c r="F20" i="8"/>
  <c r="F16" i="8"/>
  <c r="F12" i="8"/>
  <c r="F18" i="8"/>
  <c r="F25" i="8"/>
  <c r="F9" i="8"/>
  <c r="F23" i="8"/>
  <c r="F19" i="8"/>
  <c r="F15" i="8"/>
  <c r="F11" i="8"/>
  <c r="F24" i="8"/>
  <c r="F10" i="8"/>
  <c r="H30" i="2"/>
  <c r="H33" i="2" s="1"/>
  <c r="F27" i="8" l="1"/>
  <c r="J5" i="1" l="1"/>
  <c r="T5" i="1" s="1"/>
  <c r="R28" i="3"/>
  <c r="N27" i="13"/>
  <c r="E12" i="13"/>
  <c r="J10" i="13"/>
  <c r="J27" i="13" s="1"/>
  <c r="B13" i="17"/>
  <c r="B13" i="18" s="1"/>
  <c r="B14" i="17"/>
  <c r="B14" i="18" s="1"/>
  <c r="B15" i="17"/>
  <c r="B15" i="18" s="1"/>
  <c r="B16" i="17"/>
  <c r="B16" i="18" s="1"/>
  <c r="B17" i="17"/>
  <c r="B17" i="18" s="1"/>
  <c r="B18" i="17"/>
  <c r="B18" i="18" s="1"/>
  <c r="B19" i="17"/>
  <c r="B19" i="18" s="1"/>
  <c r="B20" i="17"/>
  <c r="B20" i="18" s="1"/>
  <c r="B21" i="17"/>
  <c r="B21" i="18" s="1"/>
  <c r="B22" i="17"/>
  <c r="B22" i="18" s="1"/>
  <c r="B23" i="17"/>
  <c r="B23" i="18" s="1"/>
  <c r="B24" i="17"/>
  <c r="B24" i="18" s="1"/>
  <c r="B25" i="17"/>
  <c r="B25" i="18" s="1"/>
  <c r="B26" i="17"/>
  <c r="B26" i="18" s="1"/>
  <c r="B27" i="17"/>
  <c r="B27" i="18" s="1"/>
  <c r="B28" i="17"/>
  <c r="B28" i="18" s="1"/>
  <c r="B29" i="17"/>
  <c r="B29" i="18" s="1"/>
  <c r="B12" i="17"/>
  <c r="B12" i="18" s="1"/>
  <c r="L31" i="18"/>
  <c r="E31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A13" i="18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K31" i="18"/>
  <c r="J31" i="18"/>
  <c r="I31" i="18"/>
  <c r="F31" i="18"/>
  <c r="D31" i="18"/>
  <c r="C31" i="18"/>
  <c r="H10" i="18"/>
  <c r="I10" i="18" s="1"/>
  <c r="J10" i="18" s="1"/>
  <c r="K10" i="18" s="1"/>
  <c r="L10" i="18" s="1"/>
  <c r="B10" i="18"/>
  <c r="C10" i="18" s="1"/>
  <c r="D10" i="18" s="1"/>
  <c r="L31" i="17"/>
  <c r="H31" i="17"/>
  <c r="E31" i="17"/>
  <c r="D31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A13" i="17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K31" i="17"/>
  <c r="J31" i="17"/>
  <c r="I31" i="17"/>
  <c r="G12" i="17"/>
  <c r="F31" i="17"/>
  <c r="G31" i="17" s="1"/>
  <c r="C31" i="17"/>
  <c r="H10" i="17"/>
  <c r="I10" i="17" s="1"/>
  <c r="J10" i="17" s="1"/>
  <c r="K10" i="17" s="1"/>
  <c r="L10" i="17" s="1"/>
  <c r="B10" i="17"/>
  <c r="C10" i="17" s="1"/>
  <c r="D10" i="17" s="1"/>
  <c r="K27" i="13"/>
  <c r="C27" i="13"/>
  <c r="P25" i="13"/>
  <c r="M25" i="13"/>
  <c r="G25" i="13"/>
  <c r="D25" i="13"/>
  <c r="E25" i="13" s="1"/>
  <c r="P24" i="13"/>
  <c r="M24" i="13"/>
  <c r="E24" i="13"/>
  <c r="P23" i="13"/>
  <c r="M23" i="13"/>
  <c r="G23" i="13"/>
  <c r="E23" i="13"/>
  <c r="P22" i="13"/>
  <c r="M22" i="13"/>
  <c r="G22" i="13"/>
  <c r="E22" i="13"/>
  <c r="P21" i="13"/>
  <c r="M21" i="13"/>
  <c r="G21" i="13"/>
  <c r="E21" i="13"/>
  <c r="P20" i="13"/>
  <c r="M20" i="13"/>
  <c r="G20" i="13"/>
  <c r="E20" i="13"/>
  <c r="P19" i="13"/>
  <c r="M19" i="13"/>
  <c r="G19" i="13"/>
  <c r="D19" i="13"/>
  <c r="P18" i="13"/>
  <c r="M18" i="13"/>
  <c r="G18" i="13"/>
  <c r="D18" i="13"/>
  <c r="E18" i="13" s="1"/>
  <c r="P17" i="13"/>
  <c r="M17" i="13"/>
  <c r="G17" i="13"/>
  <c r="D17" i="13"/>
  <c r="E17" i="13" s="1"/>
  <c r="P16" i="13"/>
  <c r="M16" i="13"/>
  <c r="G16" i="13"/>
  <c r="D16" i="13"/>
  <c r="E16" i="13" s="1"/>
  <c r="G15" i="13"/>
  <c r="D15" i="13"/>
  <c r="E15" i="13" s="1"/>
  <c r="P14" i="13"/>
  <c r="G14" i="13"/>
  <c r="D14" i="13"/>
  <c r="E14" i="13" s="1"/>
  <c r="P13" i="13"/>
  <c r="M13" i="13"/>
  <c r="G13" i="13"/>
  <c r="E13" i="13"/>
  <c r="P12" i="13"/>
  <c r="M12" i="13"/>
  <c r="G12" i="13"/>
  <c r="P11" i="13"/>
  <c r="M11" i="13"/>
  <c r="G11" i="13"/>
  <c r="E11" i="13"/>
  <c r="P10" i="13"/>
  <c r="M10" i="13"/>
  <c r="G10" i="13"/>
  <c r="E10" i="13"/>
  <c r="P9" i="13"/>
  <c r="M9" i="13"/>
  <c r="G9" i="13"/>
  <c r="D9" i="13"/>
  <c r="E9" i="13" s="1"/>
  <c r="P8" i="13"/>
  <c r="I27" i="13"/>
  <c r="F27" i="13"/>
  <c r="E28" i="15"/>
  <c r="G28" i="15" s="1"/>
  <c r="E3" i="6"/>
  <c r="I3" i="7" s="1"/>
  <c r="D3" i="8" s="1"/>
  <c r="P3" i="9" s="1"/>
  <c r="E3" i="5"/>
  <c r="E3" i="2"/>
  <c r="I5" i="2" s="1"/>
  <c r="U5" i="2" s="1"/>
  <c r="P26" i="12"/>
  <c r="G9" i="12"/>
  <c r="H9" i="12" s="1"/>
  <c r="G10" i="12"/>
  <c r="G11" i="12"/>
  <c r="G12" i="12"/>
  <c r="H12" i="12" s="1"/>
  <c r="G13" i="12"/>
  <c r="H13" i="12" s="1"/>
  <c r="G15" i="12"/>
  <c r="G16" i="12"/>
  <c r="G17" i="12"/>
  <c r="G18" i="12"/>
  <c r="H18" i="12" s="1"/>
  <c r="G19" i="12"/>
  <c r="G20" i="12"/>
  <c r="G21" i="12"/>
  <c r="G22" i="12"/>
  <c r="H22" i="12" s="1"/>
  <c r="G23" i="12"/>
  <c r="G24" i="12"/>
  <c r="H24" i="12" s="1"/>
  <c r="G25" i="12"/>
  <c r="G8" i="12"/>
  <c r="H8" i="12" s="1"/>
  <c r="D9" i="12"/>
  <c r="D10" i="12"/>
  <c r="D11" i="12"/>
  <c r="D12" i="12"/>
  <c r="E12" i="12" s="1"/>
  <c r="D13" i="12"/>
  <c r="D14" i="12"/>
  <c r="D15" i="12"/>
  <c r="D16" i="12"/>
  <c r="E16" i="12" s="1"/>
  <c r="D17" i="12"/>
  <c r="D18" i="12"/>
  <c r="D19" i="12"/>
  <c r="D20" i="12"/>
  <c r="D21" i="12"/>
  <c r="D22" i="12"/>
  <c r="D23" i="12"/>
  <c r="D24" i="12"/>
  <c r="E24" i="12" s="1"/>
  <c r="D25" i="12"/>
  <c r="D8" i="12"/>
  <c r="L18" i="11"/>
  <c r="Q7" i="11"/>
  <c r="F25" i="11"/>
  <c r="I25" i="11"/>
  <c r="J25" i="11"/>
  <c r="L11" i="11"/>
  <c r="L15" i="11"/>
  <c r="L23" i="11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Y17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AA9" i="10"/>
  <c r="X9" i="10"/>
  <c r="U9" i="10"/>
  <c r="R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9" i="10"/>
  <c r="C9" i="10"/>
  <c r="C27" i="10" s="1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T10" i="9"/>
  <c r="T11" i="9"/>
  <c r="T14" i="9"/>
  <c r="T15" i="9"/>
  <c r="T18" i="9"/>
  <c r="T21" i="9"/>
  <c r="T22" i="9"/>
  <c r="T23" i="9"/>
  <c r="T26" i="9"/>
  <c r="AB10" i="10"/>
  <c r="AB11" i="10"/>
  <c r="AB12" i="10"/>
  <c r="AB13" i="10"/>
  <c r="Q14" i="9"/>
  <c r="AB15" i="10"/>
  <c r="Q16" i="9"/>
  <c r="AB17" i="10"/>
  <c r="Q18" i="9"/>
  <c r="AB19" i="10"/>
  <c r="Q20" i="9"/>
  <c r="AB21" i="10"/>
  <c r="Q22" i="9"/>
  <c r="AB23" i="10"/>
  <c r="AB24" i="10"/>
  <c r="AB25" i="10"/>
  <c r="AB26" i="10"/>
  <c r="N10" i="9"/>
  <c r="N11" i="9"/>
  <c r="N12" i="9"/>
  <c r="N13" i="9"/>
  <c r="N14" i="9"/>
  <c r="N15" i="9"/>
  <c r="N17" i="9"/>
  <c r="N18" i="9"/>
  <c r="N19" i="9"/>
  <c r="N20" i="9"/>
  <c r="N21" i="9"/>
  <c r="N22" i="9"/>
  <c r="N23" i="9"/>
  <c r="N24" i="9"/>
  <c r="N25" i="9"/>
  <c r="N26" i="9"/>
  <c r="W9" i="9"/>
  <c r="AB9" i="10"/>
  <c r="K10" i="9"/>
  <c r="Y11" i="10"/>
  <c r="Y12" i="10"/>
  <c r="Y13" i="10"/>
  <c r="K14" i="9"/>
  <c r="Y15" i="10"/>
  <c r="Y16" i="10"/>
  <c r="K18" i="9"/>
  <c r="Y19" i="10"/>
  <c r="Y20" i="10"/>
  <c r="Y21" i="10"/>
  <c r="Y22" i="10"/>
  <c r="Y23" i="10"/>
  <c r="Y24" i="10"/>
  <c r="Y25" i="10"/>
  <c r="K26" i="9"/>
  <c r="K9" i="9"/>
  <c r="H10" i="9"/>
  <c r="H11" i="9"/>
  <c r="V12" i="10"/>
  <c r="V13" i="10"/>
  <c r="V14" i="10"/>
  <c r="H15" i="9"/>
  <c r="V16" i="10"/>
  <c r="V17" i="10"/>
  <c r="H18" i="9"/>
  <c r="V19" i="10"/>
  <c r="V20" i="10"/>
  <c r="V21" i="10"/>
  <c r="H22" i="9"/>
  <c r="V23" i="10"/>
  <c r="V24" i="10"/>
  <c r="V25" i="10"/>
  <c r="V26" i="10"/>
  <c r="V9" i="10"/>
  <c r="E10" i="9"/>
  <c r="S11" i="10"/>
  <c r="S12" i="10"/>
  <c r="S13" i="10"/>
  <c r="E14" i="9"/>
  <c r="S15" i="10"/>
  <c r="S16" i="10"/>
  <c r="S17" i="10"/>
  <c r="E18" i="9"/>
  <c r="S19" i="10"/>
  <c r="S20" i="10"/>
  <c r="S21" i="10"/>
  <c r="E22" i="9"/>
  <c r="S23" i="10"/>
  <c r="S24" i="10"/>
  <c r="S25" i="10"/>
  <c r="E26" i="9"/>
  <c r="S9" i="10"/>
  <c r="E25" i="9"/>
  <c r="O26" i="12"/>
  <c r="L26" i="12"/>
  <c r="N26" i="12" s="1"/>
  <c r="F26" i="12"/>
  <c r="G26" i="12" s="1"/>
  <c r="H26" i="12" s="1"/>
  <c r="C26" i="12"/>
  <c r="D26" i="12" s="1"/>
  <c r="E26" i="12" s="1"/>
  <c r="R25" i="12"/>
  <c r="H25" i="12"/>
  <c r="E25" i="12"/>
  <c r="R24" i="12"/>
  <c r="R23" i="12"/>
  <c r="T23" i="12" s="1"/>
  <c r="H23" i="12"/>
  <c r="E23" i="12"/>
  <c r="R22" i="12"/>
  <c r="E22" i="12"/>
  <c r="R21" i="12"/>
  <c r="H21" i="12"/>
  <c r="E21" i="12"/>
  <c r="R20" i="12"/>
  <c r="H20" i="12"/>
  <c r="E20" i="12"/>
  <c r="R19" i="12"/>
  <c r="H19" i="12"/>
  <c r="E19" i="12"/>
  <c r="R18" i="12"/>
  <c r="E18" i="12"/>
  <c r="R17" i="12"/>
  <c r="H17" i="12"/>
  <c r="E17" i="12"/>
  <c r="R16" i="12"/>
  <c r="H16" i="12"/>
  <c r="H15" i="12"/>
  <c r="E15" i="12"/>
  <c r="R14" i="12"/>
  <c r="H14" i="12"/>
  <c r="E14" i="12"/>
  <c r="R13" i="12"/>
  <c r="E13" i="12"/>
  <c r="R12" i="12"/>
  <c r="R11" i="12"/>
  <c r="H11" i="12"/>
  <c r="E11" i="12"/>
  <c r="R10" i="12"/>
  <c r="H10" i="12"/>
  <c r="E10" i="12"/>
  <c r="R9" i="12"/>
  <c r="E9" i="12"/>
  <c r="R8" i="12"/>
  <c r="L19" i="11"/>
  <c r="B8" i="10"/>
  <c r="C8" i="10" s="1"/>
  <c r="D8" i="10" s="1"/>
  <c r="E8" i="10" s="1"/>
  <c r="F8" i="10" s="1"/>
  <c r="G8" i="10" s="1"/>
  <c r="H8" i="10" s="1"/>
  <c r="I8" i="10" s="1"/>
  <c r="J8" i="10" s="1"/>
  <c r="K8" i="10" s="1"/>
  <c r="L8" i="10" s="1"/>
  <c r="M8" i="10" s="1"/>
  <c r="N8" i="10" s="1"/>
  <c r="O8" i="10" s="1"/>
  <c r="P8" i="10" s="1"/>
  <c r="Q8" i="10" s="1"/>
  <c r="R8" i="10" s="1"/>
  <c r="S8" i="10" s="1"/>
  <c r="T8" i="10" s="1"/>
  <c r="U8" i="10" s="1"/>
  <c r="V8" i="10" s="1"/>
  <c r="W8" i="10" s="1"/>
  <c r="X8" i="10" s="1"/>
  <c r="Y8" i="10" s="1"/>
  <c r="Z8" i="10" s="1"/>
  <c r="AA8" i="10" s="1"/>
  <c r="AB8" i="10" s="1"/>
  <c r="AC8" i="10" s="1"/>
  <c r="AD8" i="10" s="1"/>
  <c r="AE8" i="10" s="1"/>
  <c r="AF8" i="10" s="1"/>
  <c r="U27" i="9"/>
  <c r="R27" i="9"/>
  <c r="AT36" i="8" s="1"/>
  <c r="AU36" i="8" s="1"/>
  <c r="O27" i="9"/>
  <c r="L27" i="9"/>
  <c r="AT38" i="8" s="1"/>
  <c r="AU38" i="8" s="1"/>
  <c r="X27" i="10"/>
  <c r="F27" i="9"/>
  <c r="C27" i="9"/>
  <c r="AT32" i="8" s="1"/>
  <c r="T25" i="9"/>
  <c r="K25" i="9"/>
  <c r="T24" i="9"/>
  <c r="Q24" i="9"/>
  <c r="H24" i="9"/>
  <c r="Q23" i="9"/>
  <c r="H23" i="9"/>
  <c r="E23" i="9"/>
  <c r="X22" i="9"/>
  <c r="D22" i="8" s="1"/>
  <c r="X21" i="9"/>
  <c r="D21" i="8" s="1"/>
  <c r="Q21" i="9"/>
  <c r="K21" i="9"/>
  <c r="E21" i="9"/>
  <c r="X20" i="9"/>
  <c r="D20" i="8" s="1"/>
  <c r="T20" i="9"/>
  <c r="X19" i="9"/>
  <c r="D19" i="8" s="1"/>
  <c r="H19" i="9"/>
  <c r="X18" i="9"/>
  <c r="D18" i="8" s="1"/>
  <c r="X17" i="9"/>
  <c r="D17" i="8" s="1"/>
  <c r="T17" i="9"/>
  <c r="K17" i="9"/>
  <c r="E17" i="9"/>
  <c r="X16" i="9"/>
  <c r="D16" i="8" s="1"/>
  <c r="T16" i="9"/>
  <c r="N16" i="9"/>
  <c r="K16" i="9"/>
  <c r="H16" i="9"/>
  <c r="X15" i="9"/>
  <c r="D15" i="8" s="1"/>
  <c r="Q15" i="9"/>
  <c r="X14" i="9"/>
  <c r="D14" i="8" s="1"/>
  <c r="X13" i="9"/>
  <c r="D13" i="8" s="1"/>
  <c r="T13" i="9"/>
  <c r="K13" i="9"/>
  <c r="E13" i="9"/>
  <c r="X12" i="9"/>
  <c r="D12" i="8" s="1"/>
  <c r="T12" i="9"/>
  <c r="K12" i="9"/>
  <c r="H12" i="9"/>
  <c r="X11" i="9"/>
  <c r="D11" i="8" s="1"/>
  <c r="E11" i="9"/>
  <c r="X10" i="9"/>
  <c r="D10" i="8" s="1"/>
  <c r="X9" i="9"/>
  <c r="D9" i="8" s="1"/>
  <c r="B8" i="9"/>
  <c r="C8" i="9" s="1"/>
  <c r="E27" i="8"/>
  <c r="X26" i="8"/>
  <c r="Y26" i="8" s="1"/>
  <c r="Q26" i="8"/>
  <c r="R26" i="8" s="1"/>
  <c r="N26" i="8"/>
  <c r="X25" i="8"/>
  <c r="Y25" i="8" s="1"/>
  <c r="Q25" i="8"/>
  <c r="X24" i="8"/>
  <c r="Y24" i="8" s="1"/>
  <c r="N24" i="8"/>
  <c r="Q24" i="8"/>
  <c r="X23" i="8"/>
  <c r="Y23" i="8" s="1"/>
  <c r="X22" i="8"/>
  <c r="Y22" i="8" s="1"/>
  <c r="Q22" i="8"/>
  <c r="R22" i="8" s="1"/>
  <c r="N22" i="8"/>
  <c r="X21" i="8"/>
  <c r="Y21" i="8" s="1"/>
  <c r="Q21" i="8"/>
  <c r="X20" i="8"/>
  <c r="Y20" i="8" s="1"/>
  <c r="N20" i="8"/>
  <c r="Q20" i="8"/>
  <c r="X19" i="8"/>
  <c r="Y19" i="8" s="1"/>
  <c r="Q19" i="8"/>
  <c r="X18" i="8"/>
  <c r="Y18" i="8" s="1"/>
  <c r="Q18" i="8"/>
  <c r="R18" i="8" s="1"/>
  <c r="N18" i="8"/>
  <c r="X17" i="8"/>
  <c r="Y17" i="8" s="1"/>
  <c r="Q17" i="8"/>
  <c r="X16" i="8"/>
  <c r="Y16" i="8" s="1"/>
  <c r="N16" i="8"/>
  <c r="Q16" i="8"/>
  <c r="X15" i="8"/>
  <c r="Y15" i="8" s="1"/>
  <c r="Q15" i="8"/>
  <c r="X14" i="8"/>
  <c r="Y14" i="8" s="1"/>
  <c r="Q14" i="8"/>
  <c r="R14" i="8" s="1"/>
  <c r="N14" i="8"/>
  <c r="X13" i="8"/>
  <c r="Y13" i="8" s="1"/>
  <c r="Q13" i="8"/>
  <c r="X12" i="8"/>
  <c r="Y12" i="8" s="1"/>
  <c r="N12" i="8"/>
  <c r="Q12" i="8"/>
  <c r="Q11" i="8"/>
  <c r="G27" i="8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8" i="7"/>
  <c r="I26" i="7"/>
  <c r="F26" i="7"/>
  <c r="E30" i="6"/>
  <c r="D30" i="6"/>
  <c r="F30" i="6"/>
  <c r="G30" i="6"/>
  <c r="M30" i="6"/>
  <c r="N30" i="6"/>
  <c r="O30" i="6"/>
  <c r="P30" i="6"/>
  <c r="Q30" i="6"/>
  <c r="D29" i="5"/>
  <c r="E29" i="5"/>
  <c r="F29" i="5"/>
  <c r="G29" i="5"/>
  <c r="H29" i="5"/>
  <c r="I29" i="5"/>
  <c r="J29" i="5"/>
  <c r="K29" i="5"/>
  <c r="L29" i="5"/>
  <c r="M29" i="5"/>
  <c r="M32" i="5" s="1"/>
  <c r="N29" i="5"/>
  <c r="N32" i="5" s="1"/>
  <c r="O29" i="5"/>
  <c r="P29" i="5"/>
  <c r="Q29" i="5"/>
  <c r="R29" i="5"/>
  <c r="R32" i="5" s="1"/>
  <c r="C29" i="5"/>
  <c r="E29" i="4"/>
  <c r="L29" i="4"/>
  <c r="M29" i="4"/>
  <c r="O29" i="4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9" i="3"/>
  <c r="F28" i="3"/>
  <c r="I28" i="3"/>
  <c r="L28" i="3"/>
  <c r="O28" i="3"/>
  <c r="U28" i="3"/>
  <c r="L12" i="2"/>
  <c r="L13" i="2"/>
  <c r="L16" i="2"/>
  <c r="L17" i="2"/>
  <c r="L11" i="2"/>
  <c r="D30" i="2"/>
  <c r="D33" i="2" s="1"/>
  <c r="E30" i="2"/>
  <c r="E33" i="2" s="1"/>
  <c r="F30" i="2"/>
  <c r="F33" i="2" s="1"/>
  <c r="G30" i="2"/>
  <c r="G33" i="2" s="1"/>
  <c r="I30" i="2"/>
  <c r="I33" i="2" s="1"/>
  <c r="J30" i="2"/>
  <c r="J33" i="2" s="1"/>
  <c r="K11" i="2"/>
  <c r="K30" i="2" s="1"/>
  <c r="U37" i="1"/>
  <c r="F30" i="1"/>
  <c r="G30" i="1"/>
  <c r="I30" i="1"/>
  <c r="J30" i="1"/>
  <c r="K30" i="1"/>
  <c r="M12" i="1"/>
  <c r="M13" i="1"/>
  <c r="M14" i="1"/>
  <c r="M15" i="1"/>
  <c r="M16" i="1"/>
  <c r="M17" i="1"/>
  <c r="M18" i="1"/>
  <c r="M19" i="1"/>
  <c r="M22" i="1"/>
  <c r="M23" i="1"/>
  <c r="M24" i="1"/>
  <c r="M25" i="1"/>
  <c r="M26" i="1"/>
  <c r="M27" i="1"/>
  <c r="M28" i="1"/>
  <c r="C26" i="1" l="1"/>
  <c r="Q26" i="4"/>
  <c r="C14" i="1"/>
  <c r="C30" i="1" s="1"/>
  <c r="Q14" i="4"/>
  <c r="C11" i="1"/>
  <c r="Q11" i="4"/>
  <c r="C25" i="1"/>
  <c r="Q25" i="4"/>
  <c r="C21" i="1"/>
  <c r="Q21" i="4"/>
  <c r="C17" i="1"/>
  <c r="N17" i="1" s="1"/>
  <c r="Q17" i="4"/>
  <c r="C13" i="1"/>
  <c r="Q13" i="4"/>
  <c r="C18" i="1"/>
  <c r="N18" i="1" s="1"/>
  <c r="Q18" i="4"/>
  <c r="C28" i="1"/>
  <c r="Q28" i="4"/>
  <c r="C20" i="1"/>
  <c r="N20" i="1" s="1"/>
  <c r="Q20" i="4"/>
  <c r="C12" i="1"/>
  <c r="Q12" i="4"/>
  <c r="C22" i="1"/>
  <c r="N22" i="1" s="1"/>
  <c r="Q22" i="4"/>
  <c r="C24" i="1"/>
  <c r="Q24" i="4"/>
  <c r="C16" i="1"/>
  <c r="N16" i="1" s="1"/>
  <c r="Q16" i="4"/>
  <c r="C27" i="1"/>
  <c r="Q27" i="4"/>
  <c r="C23" i="1"/>
  <c r="Q23" i="4"/>
  <c r="C19" i="1"/>
  <c r="Q19" i="4"/>
  <c r="C15" i="1"/>
  <c r="N15" i="1" s="1"/>
  <c r="Q15" i="4"/>
  <c r="AD45" i="1"/>
  <c r="AH45" i="1" s="1"/>
  <c r="G33" i="1"/>
  <c r="AD48" i="1"/>
  <c r="AH48" i="1" s="1"/>
  <c r="K33" i="1"/>
  <c r="AD47" i="1"/>
  <c r="AH47" i="1" s="1"/>
  <c r="J33" i="1"/>
  <c r="AD46" i="1"/>
  <c r="AH46" i="1" s="1"/>
  <c r="I33" i="1"/>
  <c r="AD44" i="1"/>
  <c r="AH44" i="1" s="1"/>
  <c r="F33" i="1"/>
  <c r="W27" i="9"/>
  <c r="AT37" i="8"/>
  <c r="AU37" i="8" s="1"/>
  <c r="Q26" i="12"/>
  <c r="AA27" i="10"/>
  <c r="AT35" i="8"/>
  <c r="AU35" i="8" s="1"/>
  <c r="T16" i="10"/>
  <c r="T12" i="10"/>
  <c r="U27" i="10"/>
  <c r="AT33" i="8"/>
  <c r="AU33" i="8" s="1"/>
  <c r="F27" i="10"/>
  <c r="S29" i="5"/>
  <c r="S32" i="5" s="1"/>
  <c r="AD21" i="10"/>
  <c r="W24" i="10"/>
  <c r="W20" i="10"/>
  <c r="W16" i="10"/>
  <c r="W12" i="10"/>
  <c r="Z13" i="10"/>
  <c r="AC9" i="10"/>
  <c r="AC23" i="10"/>
  <c r="AC19" i="10"/>
  <c r="AC15" i="10"/>
  <c r="AC11" i="10"/>
  <c r="AC13" i="10"/>
  <c r="Z11" i="10"/>
  <c r="W23" i="10"/>
  <c r="Z16" i="10"/>
  <c r="Z12" i="10"/>
  <c r="AD24" i="10"/>
  <c r="AD16" i="10"/>
  <c r="O26" i="8"/>
  <c r="C26" i="8"/>
  <c r="P26" i="8" s="1"/>
  <c r="C24" i="8"/>
  <c r="P24" i="8" s="1"/>
  <c r="O22" i="8"/>
  <c r="C22" i="8"/>
  <c r="P22" i="8" s="1"/>
  <c r="C20" i="8"/>
  <c r="P20" i="8" s="1"/>
  <c r="O18" i="8"/>
  <c r="C18" i="8"/>
  <c r="P18" i="8" s="1"/>
  <c r="C16" i="8"/>
  <c r="P16" i="8" s="1"/>
  <c r="O14" i="8"/>
  <c r="C14" i="8"/>
  <c r="P14" i="8" s="1"/>
  <c r="C12" i="8"/>
  <c r="P12" i="8" s="1"/>
  <c r="D27" i="9"/>
  <c r="Y27" i="9" s="1"/>
  <c r="AB27" i="9" s="1"/>
  <c r="AS32" i="8"/>
  <c r="AU32" i="8" s="1"/>
  <c r="R26" i="12"/>
  <c r="AD25" i="10"/>
  <c r="AD17" i="10"/>
  <c r="AD13" i="10"/>
  <c r="T9" i="12"/>
  <c r="T17" i="12"/>
  <c r="AD12" i="10"/>
  <c r="AC24" i="10"/>
  <c r="AC12" i="10"/>
  <c r="R29" i="10"/>
  <c r="AD20" i="10"/>
  <c r="W25" i="10"/>
  <c r="W21" i="10"/>
  <c r="W17" i="10"/>
  <c r="W13" i="10"/>
  <c r="E19" i="13"/>
  <c r="D27" i="13"/>
  <c r="E27" i="13" s="1"/>
  <c r="G31" i="18"/>
  <c r="R27" i="10"/>
  <c r="X27" i="9"/>
  <c r="D27" i="8" s="1"/>
  <c r="AC26" i="10"/>
  <c r="Z25" i="10"/>
  <c r="Z21" i="10"/>
  <c r="Z24" i="10"/>
  <c r="Z20" i="10"/>
  <c r="Z17" i="10"/>
  <c r="Y27" i="10"/>
  <c r="Z27" i="10" s="1"/>
  <c r="K27" i="9"/>
  <c r="N27" i="1"/>
  <c r="N23" i="1"/>
  <c r="N19" i="1"/>
  <c r="N28" i="1"/>
  <c r="N24" i="1"/>
  <c r="N12" i="1"/>
  <c r="N25" i="1"/>
  <c r="N21" i="1"/>
  <c r="N13" i="1"/>
  <c r="N26" i="1"/>
  <c r="N14" i="1"/>
  <c r="Q17" i="9"/>
  <c r="H21" i="9"/>
  <c r="K23" i="9"/>
  <c r="Q25" i="9"/>
  <c r="K15" i="9"/>
  <c r="K11" i="9"/>
  <c r="H13" i="9"/>
  <c r="K20" i="9"/>
  <c r="E20" i="9"/>
  <c r="Q19" i="9"/>
  <c r="E24" i="9"/>
  <c r="Q26" i="9"/>
  <c r="H26" i="9"/>
  <c r="H20" i="9"/>
  <c r="K22" i="9"/>
  <c r="K24" i="9"/>
  <c r="AE23" i="10"/>
  <c r="AE19" i="10"/>
  <c r="E16" i="9"/>
  <c r="H14" i="9"/>
  <c r="Q13" i="9"/>
  <c r="Q12" i="9"/>
  <c r="E12" i="9"/>
  <c r="Q11" i="9"/>
  <c r="Q10" i="9"/>
  <c r="AE13" i="10"/>
  <c r="AF13" i="10" s="1"/>
  <c r="E15" i="9"/>
  <c r="H17" i="9"/>
  <c r="E19" i="9"/>
  <c r="H25" i="9"/>
  <c r="AD23" i="10"/>
  <c r="K19" i="9"/>
  <c r="T20" i="12"/>
  <c r="AE12" i="10"/>
  <c r="O23" i="10"/>
  <c r="O19" i="10"/>
  <c r="O15" i="10"/>
  <c r="O11" i="10"/>
  <c r="AD22" i="10"/>
  <c r="AD14" i="10"/>
  <c r="F3" i="10"/>
  <c r="I2" i="11" s="1"/>
  <c r="C3" i="12" s="1"/>
  <c r="M15" i="13"/>
  <c r="L27" i="13"/>
  <c r="M27" i="13" s="1"/>
  <c r="P15" i="13"/>
  <c r="O27" i="13"/>
  <c r="P27" i="13" s="1"/>
  <c r="G12" i="18"/>
  <c r="E8" i="13"/>
  <c r="M8" i="13"/>
  <c r="O25" i="10"/>
  <c r="O21" i="10"/>
  <c r="O17" i="10"/>
  <c r="O13" i="10"/>
  <c r="L27" i="10"/>
  <c r="I27" i="10"/>
  <c r="T29" i="5"/>
  <c r="T32" i="5" s="1"/>
  <c r="AC25" i="10"/>
  <c r="AE25" i="10"/>
  <c r="AC21" i="10"/>
  <c r="AE21" i="10"/>
  <c r="AC17" i="10"/>
  <c r="AE17" i="10"/>
  <c r="L26" i="7"/>
  <c r="Q27" i="9"/>
  <c r="AB27" i="10"/>
  <c r="AE24" i="10"/>
  <c r="T24" i="10"/>
  <c r="T20" i="10"/>
  <c r="T11" i="12"/>
  <c r="T12" i="12"/>
  <c r="T15" i="12"/>
  <c r="T19" i="12"/>
  <c r="T21" i="12"/>
  <c r="V15" i="10"/>
  <c r="W15" i="10" s="1"/>
  <c r="V11" i="10"/>
  <c r="AE11" i="10" s="1"/>
  <c r="S26" i="10"/>
  <c r="S22" i="10"/>
  <c r="S18" i="10"/>
  <c r="T18" i="10" s="1"/>
  <c r="S14" i="10"/>
  <c r="S10" i="10"/>
  <c r="V22" i="10"/>
  <c r="W22" i="10" s="1"/>
  <c r="V18" i="10"/>
  <c r="W18" i="10" s="1"/>
  <c r="V10" i="10"/>
  <c r="W10" i="10" s="1"/>
  <c r="Y26" i="10"/>
  <c r="Z26" i="10" s="1"/>
  <c r="Y18" i="10"/>
  <c r="Z18" i="10" s="1"/>
  <c r="Y14" i="10"/>
  <c r="Z14" i="10" s="1"/>
  <c r="Y10" i="10"/>
  <c r="Z10" i="10" s="1"/>
  <c r="AB22" i="10"/>
  <c r="AC22" i="10" s="1"/>
  <c r="AB18" i="10"/>
  <c r="AC18" i="10" s="1"/>
  <c r="AB14" i="10"/>
  <c r="AC14" i="10" s="1"/>
  <c r="T10" i="12"/>
  <c r="T13" i="12"/>
  <c r="T14" i="12"/>
  <c r="T16" i="12"/>
  <c r="T18" i="12"/>
  <c r="T22" i="12"/>
  <c r="T24" i="12"/>
  <c r="T25" i="12"/>
  <c r="J26" i="12"/>
  <c r="K26" i="12" s="1"/>
  <c r="AD19" i="10"/>
  <c r="AD11" i="10"/>
  <c r="E8" i="12"/>
  <c r="Y9" i="10"/>
  <c r="Z9" i="10" s="1"/>
  <c r="AD26" i="10"/>
  <c r="AB20" i="10"/>
  <c r="AC20" i="10" s="1"/>
  <c r="AB16" i="10"/>
  <c r="AC16" i="10" s="1"/>
  <c r="E25" i="11"/>
  <c r="G25" i="11"/>
  <c r="H25" i="11"/>
  <c r="K25" i="11"/>
  <c r="L22" i="11"/>
  <c r="R22" i="11" s="1"/>
  <c r="R18" i="11"/>
  <c r="L21" i="11"/>
  <c r="L17" i="11"/>
  <c r="R17" i="11" s="1"/>
  <c r="L9" i="11"/>
  <c r="L14" i="11"/>
  <c r="R14" i="11" s="1"/>
  <c r="L10" i="11"/>
  <c r="R10" i="11" s="1"/>
  <c r="R23" i="11"/>
  <c r="R19" i="11"/>
  <c r="R15" i="11"/>
  <c r="R11" i="11"/>
  <c r="L13" i="11"/>
  <c r="L24" i="11"/>
  <c r="L20" i="11"/>
  <c r="L16" i="11"/>
  <c r="L12" i="11"/>
  <c r="L8" i="11"/>
  <c r="L7" i="11"/>
  <c r="AC10" i="10"/>
  <c r="Z23" i="10"/>
  <c r="Z19" i="10"/>
  <c r="Z15" i="10"/>
  <c r="Z22" i="10"/>
  <c r="W14" i="10"/>
  <c r="W26" i="10"/>
  <c r="AD15" i="10"/>
  <c r="W19" i="10"/>
  <c r="AD10" i="10"/>
  <c r="AD18" i="10"/>
  <c r="O22" i="10"/>
  <c r="O14" i="10"/>
  <c r="O24" i="10"/>
  <c r="O20" i="10"/>
  <c r="O16" i="10"/>
  <c r="O12" i="10"/>
  <c r="O9" i="10"/>
  <c r="O10" i="10"/>
  <c r="O18" i="10"/>
  <c r="O26" i="10"/>
  <c r="T27" i="9"/>
  <c r="N27" i="9"/>
  <c r="Q23" i="8"/>
  <c r="R23" i="8" s="1"/>
  <c r="X9" i="8"/>
  <c r="Y9" i="8" s="1"/>
  <c r="Q10" i="8"/>
  <c r="R10" i="8" s="1"/>
  <c r="N10" i="8"/>
  <c r="X10" i="8"/>
  <c r="Y10" i="8" s="1"/>
  <c r="T9" i="10"/>
  <c r="T11" i="10"/>
  <c r="T13" i="10"/>
  <c r="T15" i="10"/>
  <c r="T17" i="10"/>
  <c r="T19" i="10"/>
  <c r="T21" i="10"/>
  <c r="T23" i="10"/>
  <c r="T25" i="10"/>
  <c r="W9" i="10"/>
  <c r="AD9" i="10"/>
  <c r="H9" i="9"/>
  <c r="N9" i="9"/>
  <c r="T9" i="9"/>
  <c r="Y9" i="9"/>
  <c r="AB9" i="9" s="1"/>
  <c r="E9" i="9"/>
  <c r="Q9" i="9"/>
  <c r="R11" i="8"/>
  <c r="R13" i="8"/>
  <c r="R15" i="8"/>
  <c r="R17" i="8"/>
  <c r="R19" i="8"/>
  <c r="S20" i="8"/>
  <c r="R20" i="8"/>
  <c r="R24" i="8"/>
  <c r="S24" i="8"/>
  <c r="S12" i="8"/>
  <c r="R12" i="8"/>
  <c r="R16" i="8"/>
  <c r="S16" i="8"/>
  <c r="R21" i="8"/>
  <c r="R25" i="8"/>
  <c r="Q9" i="8"/>
  <c r="O12" i="8"/>
  <c r="N13" i="8"/>
  <c r="C13" i="8" s="1"/>
  <c r="O16" i="8"/>
  <c r="N17" i="8"/>
  <c r="C17" i="8" s="1"/>
  <c r="O20" i="8"/>
  <c r="N21" i="8"/>
  <c r="C21" i="8" s="1"/>
  <c r="O24" i="8"/>
  <c r="N25" i="8"/>
  <c r="S14" i="8"/>
  <c r="S18" i="8"/>
  <c r="S22" i="8"/>
  <c r="S26" i="8"/>
  <c r="N11" i="8"/>
  <c r="N15" i="8"/>
  <c r="C15" i="8" s="1"/>
  <c r="N19" i="8"/>
  <c r="C19" i="8" s="1"/>
  <c r="N23" i="8"/>
  <c r="C23" i="8" s="1"/>
  <c r="V30" i="6"/>
  <c r="Z37" i="6" s="1"/>
  <c r="U30" i="6"/>
  <c r="Z36" i="6" s="1"/>
  <c r="S30" i="6"/>
  <c r="Z34" i="6" s="1"/>
  <c r="X28" i="3"/>
  <c r="L30" i="2"/>
  <c r="L30" i="6"/>
  <c r="I30" i="6"/>
  <c r="H30" i="6"/>
  <c r="J30" i="6"/>
  <c r="K30" i="6"/>
  <c r="AF21" i="10" l="1"/>
  <c r="Q29" i="4"/>
  <c r="AF24" i="10"/>
  <c r="AC27" i="10"/>
  <c r="AF25" i="10"/>
  <c r="AT39" i="8"/>
  <c r="C25" i="8"/>
  <c r="P25" i="8" s="1"/>
  <c r="N27" i="8"/>
  <c r="AF17" i="10"/>
  <c r="C10" i="8"/>
  <c r="P10" i="8" s="1"/>
  <c r="AF12" i="10"/>
  <c r="C11" i="8"/>
  <c r="P11" i="8" s="1"/>
  <c r="AS39" i="8"/>
  <c r="S26" i="12"/>
  <c r="T26" i="12" s="1"/>
  <c r="X27" i="8"/>
  <c r="Y27" i="8" s="1"/>
  <c r="T10" i="10"/>
  <c r="S29" i="10"/>
  <c r="R14" i="4"/>
  <c r="R22" i="4"/>
  <c r="R13" i="4"/>
  <c r="R21" i="4"/>
  <c r="R12" i="4"/>
  <c r="R20" i="4"/>
  <c r="S20" i="4" s="1"/>
  <c r="R28" i="4"/>
  <c r="R19" i="4"/>
  <c r="R27" i="4"/>
  <c r="R18" i="4"/>
  <c r="R26" i="4"/>
  <c r="R17" i="4"/>
  <c r="R25" i="4"/>
  <c r="R16" i="4"/>
  <c r="S16" i="4" s="1"/>
  <c r="R24" i="4"/>
  <c r="R15" i="4"/>
  <c r="R23" i="4"/>
  <c r="AE9" i="10"/>
  <c r="AF9" i="10" s="1"/>
  <c r="AF23" i="10"/>
  <c r="H27" i="9"/>
  <c r="V27" i="10"/>
  <c r="W27" i="10" s="1"/>
  <c r="N29" i="4"/>
  <c r="G3" i="15"/>
  <c r="C4" i="18" s="1"/>
  <c r="AF19" i="10"/>
  <c r="AE26" i="10"/>
  <c r="AF26" i="10" s="1"/>
  <c r="T26" i="10"/>
  <c r="W11" i="10"/>
  <c r="AE10" i="10"/>
  <c r="AF10" i="10" s="1"/>
  <c r="AF11" i="10"/>
  <c r="C9" i="8"/>
  <c r="P9" i="8" s="1"/>
  <c r="AE16" i="10"/>
  <c r="AF16" i="10" s="1"/>
  <c r="AE14" i="10"/>
  <c r="AF14" i="10" s="1"/>
  <c r="T14" i="10"/>
  <c r="E27" i="9"/>
  <c r="S27" i="10"/>
  <c r="AE18" i="10"/>
  <c r="AF18" i="10" s="1"/>
  <c r="AE20" i="10"/>
  <c r="AF20" i="10" s="1"/>
  <c r="AE15" i="10"/>
  <c r="AF15" i="10" s="1"/>
  <c r="O27" i="10"/>
  <c r="AE22" i="10"/>
  <c r="AF22" i="10" s="1"/>
  <c r="T22" i="10"/>
  <c r="R21" i="11"/>
  <c r="R9" i="11"/>
  <c r="R20" i="11"/>
  <c r="R24" i="11"/>
  <c r="R13" i="11"/>
  <c r="R16" i="11"/>
  <c r="R12" i="11"/>
  <c r="R8" i="11"/>
  <c r="L25" i="11"/>
  <c r="R7" i="11"/>
  <c r="AD27" i="10"/>
  <c r="P23" i="8"/>
  <c r="P21" i="8"/>
  <c r="S19" i="8"/>
  <c r="P19" i="8"/>
  <c r="S17" i="8"/>
  <c r="P17" i="8"/>
  <c r="S15" i="8"/>
  <c r="P15" i="8"/>
  <c r="P13" i="8"/>
  <c r="S11" i="8"/>
  <c r="S10" i="8"/>
  <c r="O10" i="8"/>
  <c r="T8" i="12"/>
  <c r="Z16" i="9"/>
  <c r="Z9" i="9"/>
  <c r="Z25" i="9"/>
  <c r="Z17" i="9"/>
  <c r="Z23" i="9"/>
  <c r="Z19" i="9"/>
  <c r="Z15" i="9"/>
  <c r="Z11" i="9"/>
  <c r="Z21" i="9"/>
  <c r="Z24" i="9"/>
  <c r="Z20" i="9"/>
  <c r="Z12" i="9"/>
  <c r="Z13" i="9"/>
  <c r="Z26" i="9"/>
  <c r="Z22" i="9"/>
  <c r="Z18" i="9"/>
  <c r="Z14" i="9"/>
  <c r="Z10" i="9"/>
  <c r="O9" i="8"/>
  <c r="O23" i="8"/>
  <c r="O25" i="8"/>
  <c r="S9" i="8"/>
  <c r="Q27" i="8"/>
  <c r="R9" i="8"/>
  <c r="O19" i="8"/>
  <c r="O13" i="8"/>
  <c r="O11" i="8"/>
  <c r="O21" i="8"/>
  <c r="S23" i="8"/>
  <c r="S25" i="8"/>
  <c r="S21" i="8"/>
  <c r="S13" i="8"/>
  <c r="O15" i="8"/>
  <c r="O17" i="8"/>
  <c r="AU39" i="8" l="1"/>
  <c r="C27" i="8"/>
  <c r="S14" i="4"/>
  <c r="S13" i="4"/>
  <c r="S22" i="4"/>
  <c r="S28" i="4"/>
  <c r="S18" i="4"/>
  <c r="S23" i="4"/>
  <c r="S24" i="4"/>
  <c r="S27" i="4"/>
  <c r="S12" i="4"/>
  <c r="S27" i="8"/>
  <c r="R27" i="8"/>
  <c r="S25" i="4"/>
  <c r="S26" i="4"/>
  <c r="S15" i="4"/>
  <c r="S17" i="4"/>
  <c r="S19" i="4"/>
  <c r="S21" i="4"/>
  <c r="C4" i="13"/>
  <c r="C4" i="17" s="1"/>
  <c r="AE27" i="10"/>
  <c r="AF27" i="10" s="1"/>
  <c r="T27" i="10"/>
  <c r="R25" i="11"/>
  <c r="Z27" i="9"/>
  <c r="P27" i="8" l="1"/>
  <c r="BC32" i="8"/>
  <c r="O27" i="8"/>
  <c r="AZ36" i="8" l="1"/>
  <c r="AZ34" i="8"/>
  <c r="AZ35" i="8"/>
  <c r="AZ33" i="8"/>
  <c r="D29" i="4"/>
  <c r="T30" i="6"/>
  <c r="Z35" i="6" s="1"/>
  <c r="H27" i="13"/>
  <c r="G8" i="13"/>
  <c r="G27" i="13" s="1"/>
  <c r="H30" i="1"/>
  <c r="AD49" i="1" l="1"/>
  <c r="AH49" i="1" s="1"/>
  <c r="H33" i="1"/>
  <c r="AZ38" i="8"/>
  <c r="F29" i="4"/>
  <c r="AI20" i="1"/>
  <c r="AI27" i="1"/>
  <c r="AI24" i="1"/>
  <c r="AI28" i="1"/>
  <c r="AI21" i="1"/>
  <c r="Q18" i="1"/>
  <c r="J16" i="3" s="1"/>
  <c r="K16" i="3" s="1"/>
  <c r="S16" i="1"/>
  <c r="P14" i="3" s="1"/>
  <c r="P16" i="1"/>
  <c r="G14" i="3" s="1"/>
  <c r="H14" i="3" s="1"/>
  <c r="AI25" i="1"/>
  <c r="P14" i="1"/>
  <c r="G12" i="3" s="1"/>
  <c r="H12" i="3" s="1"/>
  <c r="Q17" i="1"/>
  <c r="J15" i="3" s="1"/>
  <c r="Q25" i="1"/>
  <c r="J23" i="3" s="1"/>
  <c r="AI23" i="1"/>
  <c r="P19" i="1"/>
  <c r="G17" i="3" s="1"/>
  <c r="P17" i="1"/>
  <c r="G15" i="3" s="1"/>
  <c r="AI22" i="1"/>
  <c r="P28" i="1"/>
  <c r="G26" i="3" s="1"/>
  <c r="G26" i="10" s="1"/>
  <c r="H26" i="10" s="1"/>
  <c r="Q13" i="1"/>
  <c r="J11" i="3" s="1"/>
  <c r="J11" i="10" s="1"/>
  <c r="K11" i="10" s="1"/>
  <c r="Q20" i="1"/>
  <c r="J18" i="3" s="1"/>
  <c r="K18" i="3" s="1"/>
  <c r="Q23" i="1"/>
  <c r="J21" i="3" s="1"/>
  <c r="P12" i="1"/>
  <c r="G10" i="3" s="1"/>
  <c r="H10" i="3" s="1"/>
  <c r="Q28" i="1"/>
  <c r="J26" i="3" s="1"/>
  <c r="K26" i="3" s="1"/>
  <c r="P25" i="1"/>
  <c r="G23" i="3" s="1"/>
  <c r="P20" i="1"/>
  <c r="G18" i="3" s="1"/>
  <c r="P24" i="1"/>
  <c r="G22" i="3" s="1"/>
  <c r="T20" i="1"/>
  <c r="S18" i="3" s="1"/>
  <c r="T18" i="3" s="1"/>
  <c r="P23" i="1"/>
  <c r="G21" i="3" s="1"/>
  <c r="S12" i="1"/>
  <c r="P10" i="3" s="1"/>
  <c r="Q10" i="3" s="1"/>
  <c r="T17" i="1"/>
  <c r="S15" i="3" s="1"/>
  <c r="T15" i="3" s="1"/>
  <c r="S17" i="1"/>
  <c r="P15" i="3" s="1"/>
  <c r="P21" i="1"/>
  <c r="G19" i="3" s="1"/>
  <c r="T24" i="1"/>
  <c r="S22" i="3" s="1"/>
  <c r="T22" i="3" s="1"/>
  <c r="Q24" i="1"/>
  <c r="J22" i="3" s="1"/>
  <c r="J22" i="10" s="1"/>
  <c r="K22" i="10" s="1"/>
  <c r="Q16" i="1"/>
  <c r="J14" i="3" s="1"/>
  <c r="T11" i="1"/>
  <c r="Q11" i="1"/>
  <c r="AI18" i="1"/>
  <c r="T28" i="1"/>
  <c r="S26" i="3" s="1"/>
  <c r="T26" i="3" s="1"/>
  <c r="S25" i="1"/>
  <c r="P23" i="3" s="1"/>
  <c r="T13" i="1"/>
  <c r="S11" i="3" s="1"/>
  <c r="T11" i="3" s="1"/>
  <c r="S22" i="1"/>
  <c r="P20" i="3" s="1"/>
  <c r="P22" i="1"/>
  <c r="G20" i="3" s="1"/>
  <c r="Q22" i="1"/>
  <c r="J20" i="3" s="1"/>
  <c r="Q27" i="1"/>
  <c r="J25" i="3" s="1"/>
  <c r="R17" i="1"/>
  <c r="M15" i="3" s="1"/>
  <c r="N15" i="3" s="1"/>
  <c r="O17" i="1"/>
  <c r="U17" i="1"/>
  <c r="V15" i="3" s="1"/>
  <c r="W15" i="3" s="1"/>
  <c r="P15" i="1"/>
  <c r="T23" i="1"/>
  <c r="S21" i="3" s="1"/>
  <c r="T21" i="3" s="1"/>
  <c r="Q12" i="1"/>
  <c r="J10" i="3" s="1"/>
  <c r="Q15" i="1"/>
  <c r="J13" i="3" s="1"/>
  <c r="AI19" i="1"/>
  <c r="T22" i="1"/>
  <c r="S20" i="3" s="1"/>
  <c r="T20" i="3" s="1"/>
  <c r="U11" i="1"/>
  <c r="V9" i="3" s="1"/>
  <c r="W9" i="3" s="1"/>
  <c r="R11" i="1"/>
  <c r="M9" i="3" s="1"/>
  <c r="N9" i="3" s="1"/>
  <c r="S11" i="1"/>
  <c r="P11" i="1"/>
  <c r="G9" i="3" s="1"/>
  <c r="T21" i="1"/>
  <c r="S19" i="3" s="1"/>
  <c r="T19" i="3" s="1"/>
  <c r="Q21" i="1"/>
  <c r="J19" i="3" s="1"/>
  <c r="T12" i="1"/>
  <c r="S10" i="3" s="1"/>
  <c r="T10" i="3" s="1"/>
  <c r="U22" i="1"/>
  <c r="V20" i="3" s="1"/>
  <c r="W20" i="3" s="1"/>
  <c r="R22" i="1"/>
  <c r="M20" i="3" s="1"/>
  <c r="N20" i="3" s="1"/>
  <c r="O22" i="1"/>
  <c r="T18" i="1"/>
  <c r="S16" i="3" s="1"/>
  <c r="T16" i="3" s="1"/>
  <c r="S19" i="1"/>
  <c r="P17" i="3" s="1"/>
  <c r="T14" i="1"/>
  <c r="S12" i="3" s="1"/>
  <c r="T12" i="3" s="1"/>
  <c r="Q14" i="1"/>
  <c r="J12" i="3" s="1"/>
  <c r="J12" i="10" s="1"/>
  <c r="K12" i="10" s="1"/>
  <c r="S13" i="1"/>
  <c r="P11" i="3" s="1"/>
  <c r="Q11" i="3" s="1"/>
  <c r="P13" i="1"/>
  <c r="G11" i="3" s="1"/>
  <c r="U16" i="1"/>
  <c r="V14" i="3" s="1"/>
  <c r="W14" i="3" s="1"/>
  <c r="R16" i="1"/>
  <c r="M14" i="3" s="1"/>
  <c r="N14" i="3" s="1"/>
  <c r="O16" i="1"/>
  <c r="D14" i="3" s="1"/>
  <c r="T16" i="1"/>
  <c r="U21" i="1"/>
  <c r="R21" i="1"/>
  <c r="M19" i="3" s="1"/>
  <c r="N19" i="3" s="1"/>
  <c r="O21" i="1"/>
  <c r="D19" i="3" s="1"/>
  <c r="S21" i="1"/>
  <c r="P19" i="3" s="1"/>
  <c r="S15" i="1"/>
  <c r="P13" i="3" s="1"/>
  <c r="T27" i="1"/>
  <c r="S25" i="3" s="1"/>
  <c r="T25" i="3" s="1"/>
  <c r="U15" i="1"/>
  <c r="V13" i="3" s="1"/>
  <c r="W13" i="3" s="1"/>
  <c r="R15" i="1"/>
  <c r="M13" i="3" s="1"/>
  <c r="N13" i="3" s="1"/>
  <c r="O15" i="1"/>
  <c r="D13" i="3" s="1"/>
  <c r="T15" i="1"/>
  <c r="S13" i="3" s="1"/>
  <c r="T13" i="3" s="1"/>
  <c r="S14" i="1"/>
  <c r="P12" i="3" s="1"/>
  <c r="O14" i="1"/>
  <c r="U14" i="1"/>
  <c r="V12" i="3" s="1"/>
  <c r="W12" i="3" s="1"/>
  <c r="R14" i="1"/>
  <c r="M12" i="3" s="1"/>
  <c r="N12" i="3" s="1"/>
  <c r="U12" i="1"/>
  <c r="V10" i="3" s="1"/>
  <c r="W10" i="3" s="1"/>
  <c r="R12" i="1"/>
  <c r="M10" i="3" s="1"/>
  <c r="N10" i="3" s="1"/>
  <c r="O12" i="1"/>
  <c r="D10" i="3" s="1"/>
  <c r="U25" i="1"/>
  <c r="V23" i="3" s="1"/>
  <c r="W23" i="3" s="1"/>
  <c r="R25" i="1"/>
  <c r="M23" i="3" s="1"/>
  <c r="N23" i="3" s="1"/>
  <c r="O25" i="1"/>
  <c r="T25" i="1"/>
  <c r="S23" i="3" s="1"/>
  <c r="T23" i="3" s="1"/>
  <c r="U13" i="1"/>
  <c r="V11" i="3" s="1"/>
  <c r="W11" i="3" s="1"/>
  <c r="R13" i="1"/>
  <c r="M11" i="3" s="1"/>
  <c r="N11" i="3" s="1"/>
  <c r="O13" i="1"/>
  <c r="D11" i="3" s="1"/>
  <c r="T19" i="1"/>
  <c r="S17" i="3" s="1"/>
  <c r="T17" i="3" s="1"/>
  <c r="Q19" i="1"/>
  <c r="J17" i="3" s="1"/>
  <c r="U28" i="1"/>
  <c r="V26" i="3" s="1"/>
  <c r="W26" i="3" s="1"/>
  <c r="R28" i="1"/>
  <c r="M26" i="3" s="1"/>
  <c r="N26" i="3" s="1"/>
  <c r="O28" i="1"/>
  <c r="S28" i="1"/>
  <c r="P26" i="3" s="1"/>
  <c r="U18" i="1"/>
  <c r="V16" i="3" s="1"/>
  <c r="W16" i="3" s="1"/>
  <c r="R18" i="1"/>
  <c r="M16" i="3" s="1"/>
  <c r="N16" i="3" s="1"/>
  <c r="O18" i="1"/>
  <c r="D16" i="3" s="1"/>
  <c r="S18" i="1"/>
  <c r="P16" i="3" s="1"/>
  <c r="P18" i="1"/>
  <c r="G16" i="3" s="1"/>
  <c r="G16" i="10" s="1"/>
  <c r="H16" i="10" s="1"/>
  <c r="U20" i="1"/>
  <c r="V18" i="3" s="1"/>
  <c r="W18" i="3" s="1"/>
  <c r="R20" i="1"/>
  <c r="M18" i="3" s="1"/>
  <c r="N18" i="3" s="1"/>
  <c r="O20" i="1"/>
  <c r="D18" i="3" s="1"/>
  <c r="S20" i="1"/>
  <c r="P18" i="3" s="1"/>
  <c r="S23" i="1"/>
  <c r="P21" i="3" s="1"/>
  <c r="M21" i="10" s="1"/>
  <c r="N21" i="10" s="1"/>
  <c r="S27" i="1"/>
  <c r="P25" i="3" s="1"/>
  <c r="Q25" i="3" s="1"/>
  <c r="P27" i="1"/>
  <c r="G25" i="3" s="1"/>
  <c r="R23" i="1"/>
  <c r="M21" i="3" s="1"/>
  <c r="N21" i="3" s="1"/>
  <c r="O23" i="1"/>
  <c r="D21" i="3" s="1"/>
  <c r="E21" i="3" s="1"/>
  <c r="U23" i="1"/>
  <c r="V21" i="3" s="1"/>
  <c r="W21" i="3" s="1"/>
  <c r="U24" i="1"/>
  <c r="V22" i="3" s="1"/>
  <c r="W22" i="3" s="1"/>
  <c r="R24" i="1"/>
  <c r="M22" i="3" s="1"/>
  <c r="N22" i="3" s="1"/>
  <c r="O24" i="1"/>
  <c r="D22" i="3" s="1"/>
  <c r="S24" i="1"/>
  <c r="P22" i="3" s="1"/>
  <c r="O19" i="1"/>
  <c r="D17" i="3" s="1"/>
  <c r="U19" i="1"/>
  <c r="V17" i="3" s="1"/>
  <c r="W17" i="3" s="1"/>
  <c r="R19" i="1"/>
  <c r="M17" i="3" s="1"/>
  <c r="N17" i="3" s="1"/>
  <c r="O27" i="1"/>
  <c r="D25" i="3" s="1"/>
  <c r="U27" i="1"/>
  <c r="V25" i="3" s="1"/>
  <c r="W25" i="3" s="1"/>
  <c r="R27" i="1"/>
  <c r="M25" i="3" s="1"/>
  <c r="N25" i="3" s="1"/>
  <c r="X28" i="1" l="1"/>
  <c r="Z28" i="1" s="1"/>
  <c r="V17" i="1"/>
  <c r="AC15" i="9" s="1"/>
  <c r="AD15" i="9" s="1"/>
  <c r="D15" i="3"/>
  <c r="D15" i="10" s="1"/>
  <c r="V22" i="1"/>
  <c r="W22" i="1" s="1"/>
  <c r="X15" i="1"/>
  <c r="Z15" i="1" s="1"/>
  <c r="X25" i="1"/>
  <c r="Z25" i="1" s="1"/>
  <c r="V16" i="1"/>
  <c r="W16" i="1" s="1"/>
  <c r="X16" i="1"/>
  <c r="Z16" i="1" s="1"/>
  <c r="V14" i="1"/>
  <c r="AC12" i="9" s="1"/>
  <c r="X17" i="1"/>
  <c r="V12" i="1"/>
  <c r="AC10" i="9" s="1"/>
  <c r="AD10" i="9" s="1"/>
  <c r="X12" i="1"/>
  <c r="Z12" i="1" s="1"/>
  <c r="G13" i="3"/>
  <c r="H13" i="3" s="1"/>
  <c r="S14" i="3"/>
  <c r="T14" i="3" s="1"/>
  <c r="V15" i="1"/>
  <c r="AC13" i="9" s="1"/>
  <c r="AD13" i="9" s="1"/>
  <c r="E17" i="3"/>
  <c r="D17" i="10"/>
  <c r="Y17" i="3"/>
  <c r="Z17" i="3" s="1"/>
  <c r="Q26" i="3"/>
  <c r="M26" i="10"/>
  <c r="N26" i="10" s="1"/>
  <c r="K17" i="3"/>
  <c r="J17" i="10"/>
  <c r="K17" i="10" s="1"/>
  <c r="E13" i="3"/>
  <c r="D13" i="10"/>
  <c r="G11" i="10"/>
  <c r="H11" i="10" s="1"/>
  <c r="H11" i="3"/>
  <c r="M17" i="10"/>
  <c r="N17" i="10" s="1"/>
  <c r="Q17" i="3"/>
  <c r="K25" i="3"/>
  <c r="J25" i="10"/>
  <c r="K25" i="10" s="1"/>
  <c r="H20" i="3"/>
  <c r="G20" i="10"/>
  <c r="H20" i="10" s="1"/>
  <c r="H22" i="3"/>
  <c r="G22" i="10"/>
  <c r="H22" i="10" s="1"/>
  <c r="E16" i="3"/>
  <c r="Y16" i="3"/>
  <c r="Z16" i="3" s="1"/>
  <c r="D16" i="10"/>
  <c r="Q12" i="3"/>
  <c r="M12" i="10"/>
  <c r="N12" i="10" s="1"/>
  <c r="H9" i="3"/>
  <c r="G9" i="10"/>
  <c r="J14" i="10"/>
  <c r="K14" i="10" s="1"/>
  <c r="K14" i="3"/>
  <c r="M18" i="10"/>
  <c r="N18" i="10" s="1"/>
  <c r="Q18" i="3"/>
  <c r="E11" i="3"/>
  <c r="Y11" i="3"/>
  <c r="Z11" i="3" s="1"/>
  <c r="D11" i="10"/>
  <c r="E10" i="3"/>
  <c r="D10" i="10"/>
  <c r="Y10" i="3"/>
  <c r="Z10" i="3" s="1"/>
  <c r="K13" i="3"/>
  <c r="J13" i="10"/>
  <c r="K13" i="10" s="1"/>
  <c r="G21" i="10"/>
  <c r="H21" i="10" s="1"/>
  <c r="H21" i="3"/>
  <c r="E25" i="3"/>
  <c r="D25" i="10"/>
  <c r="Y25" i="3"/>
  <c r="Z25" i="3" s="1"/>
  <c r="Q22" i="3"/>
  <c r="M22" i="10"/>
  <c r="N22" i="10" s="1"/>
  <c r="H25" i="3"/>
  <c r="G25" i="10"/>
  <c r="H25" i="10" s="1"/>
  <c r="E18" i="3"/>
  <c r="D18" i="10"/>
  <c r="Y18" i="3"/>
  <c r="Z18" i="3" s="1"/>
  <c r="J19" i="10"/>
  <c r="K19" i="10" s="1"/>
  <c r="K19" i="3"/>
  <c r="K10" i="3"/>
  <c r="J10" i="10"/>
  <c r="K10" i="10" s="1"/>
  <c r="H18" i="3"/>
  <c r="G18" i="10"/>
  <c r="H18" i="10" s="1"/>
  <c r="Q20" i="3"/>
  <c r="M20" i="10"/>
  <c r="N20" i="10" s="1"/>
  <c r="G23" i="10"/>
  <c r="H23" i="10" s="1"/>
  <c r="H23" i="3"/>
  <c r="G15" i="10"/>
  <c r="H15" i="10" s="1"/>
  <c r="H15" i="3"/>
  <c r="X27" i="1"/>
  <c r="X19" i="1"/>
  <c r="E22" i="3"/>
  <c r="Y22" i="3"/>
  <c r="Z22" i="3" s="1"/>
  <c r="Y21" i="3"/>
  <c r="Z21" i="3" s="1"/>
  <c r="D21" i="10"/>
  <c r="V27" i="1"/>
  <c r="V20" i="1"/>
  <c r="X20" i="1"/>
  <c r="V18" i="1"/>
  <c r="X18" i="1"/>
  <c r="V19" i="1"/>
  <c r="V13" i="1"/>
  <c r="X13" i="1"/>
  <c r="X14" i="1"/>
  <c r="Q13" i="3"/>
  <c r="M13" i="10"/>
  <c r="N13" i="10" s="1"/>
  <c r="D26" i="3"/>
  <c r="D12" i="3"/>
  <c r="S9" i="3"/>
  <c r="T9" i="3" s="1"/>
  <c r="V19" i="3"/>
  <c r="W19" i="3" s="1"/>
  <c r="M15" i="10"/>
  <c r="N15" i="10" s="1"/>
  <c r="Q15" i="3"/>
  <c r="M25" i="10"/>
  <c r="N25" i="10" s="1"/>
  <c r="D22" i="10"/>
  <c r="H17" i="3"/>
  <c r="G17" i="10"/>
  <c r="H17" i="10" s="1"/>
  <c r="K11" i="3"/>
  <c r="G10" i="10"/>
  <c r="H10" i="10" s="1"/>
  <c r="G12" i="10"/>
  <c r="H12" i="10" s="1"/>
  <c r="K12" i="3"/>
  <c r="K22" i="3"/>
  <c r="Q19" i="3"/>
  <c r="M19" i="10"/>
  <c r="N19" i="10" s="1"/>
  <c r="K20" i="3"/>
  <c r="J20" i="10"/>
  <c r="K20" i="10" s="1"/>
  <c r="G19" i="10"/>
  <c r="H19" i="10" s="1"/>
  <c r="H19" i="3"/>
  <c r="Q16" i="3"/>
  <c r="M16" i="10"/>
  <c r="N16" i="10" s="1"/>
  <c r="V23" i="1"/>
  <c r="V28" i="1"/>
  <c r="V21" i="1"/>
  <c r="X21" i="1"/>
  <c r="E14" i="3"/>
  <c r="D23" i="3"/>
  <c r="J9" i="3"/>
  <c r="J26" i="10"/>
  <c r="K26" i="10" s="1"/>
  <c r="J18" i="10"/>
  <c r="K18" i="10" s="1"/>
  <c r="M11" i="10"/>
  <c r="N11" i="10" s="1"/>
  <c r="P9" i="3"/>
  <c r="K15" i="3"/>
  <c r="J15" i="10"/>
  <c r="K15" i="10" s="1"/>
  <c r="M10" i="10"/>
  <c r="N10" i="10" s="1"/>
  <c r="D14" i="10"/>
  <c r="H16" i="3"/>
  <c r="Q21" i="3"/>
  <c r="M23" i="10"/>
  <c r="N23" i="10" s="1"/>
  <c r="Q23" i="3"/>
  <c r="V24" i="1"/>
  <c r="X24" i="1"/>
  <c r="X23" i="1"/>
  <c r="V25" i="1"/>
  <c r="D19" i="10"/>
  <c r="E19" i="3"/>
  <c r="D20" i="3"/>
  <c r="X22" i="1"/>
  <c r="K21" i="3"/>
  <c r="J21" i="10"/>
  <c r="K21" i="10" s="1"/>
  <c r="H26" i="3"/>
  <c r="K23" i="3"/>
  <c r="J23" i="10"/>
  <c r="K23" i="10" s="1"/>
  <c r="G14" i="10"/>
  <c r="H14" i="10" s="1"/>
  <c r="M14" i="10"/>
  <c r="N14" i="10" s="1"/>
  <c r="Q14" i="3"/>
  <c r="J16" i="10"/>
  <c r="K16" i="10" s="1"/>
  <c r="Y17" i="1" l="1"/>
  <c r="Y15" i="3"/>
  <c r="Z15" i="3" s="1"/>
  <c r="AC14" i="9"/>
  <c r="H9" i="10"/>
  <c r="Y19" i="3"/>
  <c r="Z19" i="3" s="1"/>
  <c r="E15" i="3"/>
  <c r="W17" i="1"/>
  <c r="W14" i="1"/>
  <c r="Y12" i="1"/>
  <c r="Z17" i="1"/>
  <c r="Y15" i="1"/>
  <c r="Y16" i="1"/>
  <c r="W15" i="1"/>
  <c r="AC20" i="9"/>
  <c r="AD20" i="9" s="1"/>
  <c r="W12" i="1"/>
  <c r="Y14" i="3"/>
  <c r="Z14" i="3" s="1"/>
  <c r="G13" i="10"/>
  <c r="H13" i="10" s="1"/>
  <c r="Y13" i="3"/>
  <c r="Z13" i="3" s="1"/>
  <c r="E23" i="3"/>
  <c r="Y23" i="3"/>
  <c r="Z23" i="3" s="1"/>
  <c r="D23" i="10"/>
  <c r="Y20" i="1"/>
  <c r="Z20" i="1"/>
  <c r="AC22" i="9"/>
  <c r="AD22" i="9" s="1"/>
  <c r="W24" i="1"/>
  <c r="AC19" i="9"/>
  <c r="AD19" i="9" s="1"/>
  <c r="W21" i="1"/>
  <c r="AC25" i="9"/>
  <c r="AD25" i="9" s="1"/>
  <c r="W27" i="1"/>
  <c r="E13" i="10"/>
  <c r="Y22" i="1"/>
  <c r="Z22" i="1"/>
  <c r="E19" i="10"/>
  <c r="P19" i="10"/>
  <c r="Q19" i="10" s="1"/>
  <c r="J9" i="10"/>
  <c r="K9" i="3"/>
  <c r="AC26" i="9"/>
  <c r="AD26" i="9" s="1"/>
  <c r="W28" i="1"/>
  <c r="E15" i="10"/>
  <c r="P15" i="10"/>
  <c r="Q15" i="10" s="1"/>
  <c r="E22" i="10"/>
  <c r="P22" i="10"/>
  <c r="Q22" i="10" s="1"/>
  <c r="E12" i="3"/>
  <c r="Y12" i="3"/>
  <c r="Z12" i="3" s="1"/>
  <c r="D12" i="10"/>
  <c r="Z13" i="1"/>
  <c r="Y13" i="1"/>
  <c r="AC16" i="9"/>
  <c r="W18" i="1"/>
  <c r="P21" i="10"/>
  <c r="Q21" i="10" s="1"/>
  <c r="E21" i="10"/>
  <c r="P10" i="10"/>
  <c r="Q10" i="10" s="1"/>
  <c r="E10" i="10"/>
  <c r="E11" i="10"/>
  <c r="P11" i="10"/>
  <c r="Q11" i="10" s="1"/>
  <c r="Y28" i="1"/>
  <c r="AC23" i="9"/>
  <c r="AD23" i="9" s="1"/>
  <c r="W25" i="1"/>
  <c r="E26" i="3"/>
  <c r="D26" i="10"/>
  <c r="Y26" i="3"/>
  <c r="Z26" i="3" s="1"/>
  <c r="W13" i="1"/>
  <c r="AC11" i="9"/>
  <c r="AD11" i="9" s="1"/>
  <c r="Z19" i="1"/>
  <c r="Y19" i="1"/>
  <c r="E18" i="10"/>
  <c r="P18" i="10"/>
  <c r="Q18" i="10" s="1"/>
  <c r="Y23" i="1"/>
  <c r="Z23" i="1"/>
  <c r="Z24" i="1"/>
  <c r="Y24" i="1"/>
  <c r="E14" i="10"/>
  <c r="P14" i="10"/>
  <c r="Q14" i="10" s="1"/>
  <c r="M9" i="10"/>
  <c r="Q9" i="3"/>
  <c r="Y21" i="1"/>
  <c r="Z21" i="1"/>
  <c r="Y14" i="1"/>
  <c r="Z14" i="1"/>
  <c r="W19" i="1"/>
  <c r="AC17" i="9"/>
  <c r="AD17" i="9" s="1"/>
  <c r="W20" i="1"/>
  <c r="AC18" i="9"/>
  <c r="AD18" i="9" s="1"/>
  <c r="Z27" i="1"/>
  <c r="Y27" i="1"/>
  <c r="E25" i="10"/>
  <c r="P25" i="10"/>
  <c r="Q25" i="10" s="1"/>
  <c r="Y25" i="1"/>
  <c r="E16" i="10"/>
  <c r="P16" i="10"/>
  <c r="Q16" i="10" s="1"/>
  <c r="E17" i="10"/>
  <c r="P17" i="10"/>
  <c r="Q17" i="10" s="1"/>
  <c r="E20" i="3"/>
  <c r="D20" i="10"/>
  <c r="Y20" i="3"/>
  <c r="Z20" i="3" s="1"/>
  <c r="AC21" i="9"/>
  <c r="AD21" i="9" s="1"/>
  <c r="W23" i="1"/>
  <c r="Y18" i="1"/>
  <c r="Z18" i="1"/>
  <c r="N9" i="10" l="1"/>
  <c r="P13" i="10"/>
  <c r="Q13" i="10" s="1"/>
  <c r="P20" i="10"/>
  <c r="Q20" i="10" s="1"/>
  <c r="E20" i="10"/>
  <c r="E23" i="10"/>
  <c r="P23" i="10"/>
  <c r="Q23" i="10" s="1"/>
  <c r="P26" i="10"/>
  <c r="Q26" i="10" s="1"/>
  <c r="E26" i="10"/>
  <c r="E12" i="10"/>
  <c r="P12" i="10"/>
  <c r="Q12" i="10" s="1"/>
  <c r="K9" i="10"/>
  <c r="M11" i="1"/>
  <c r="M30" i="1" s="1"/>
  <c r="E30" i="1"/>
  <c r="O11" i="1"/>
  <c r="X11" i="1" s="1"/>
  <c r="AD43" i="1" l="1"/>
  <c r="AH43" i="1" s="1"/>
  <c r="E33" i="1"/>
  <c r="L30" i="1"/>
  <c r="N30" i="1" s="1"/>
  <c r="I29" i="4"/>
  <c r="V11" i="1"/>
  <c r="Z11" i="1"/>
  <c r="N11" i="1"/>
  <c r="D9" i="3"/>
  <c r="H29" i="4"/>
  <c r="AD51" i="1" l="1"/>
  <c r="AE43" i="1" s="1"/>
  <c r="R29" i="4"/>
  <c r="P11" i="4"/>
  <c r="P29" i="4" s="1"/>
  <c r="Y11" i="1"/>
  <c r="R11" i="4"/>
  <c r="W11" i="1"/>
  <c r="AC9" i="9"/>
  <c r="AD9" i="9" s="1"/>
  <c r="D9" i="10"/>
  <c r="E9" i="3"/>
  <c r="Y9" i="3"/>
  <c r="AE44" i="1" l="1"/>
  <c r="AE49" i="1"/>
  <c r="AE46" i="1"/>
  <c r="AE45" i="1"/>
  <c r="AH51" i="1"/>
  <c r="AE47" i="1"/>
  <c r="AE48" i="1"/>
  <c r="S29" i="4"/>
  <c r="S11" i="4"/>
  <c r="Z9" i="3"/>
  <c r="P9" i="10"/>
  <c r="E9" i="10"/>
  <c r="Q9" i="10" l="1"/>
  <c r="AG25" i="2"/>
  <c r="O12" i="2"/>
  <c r="AA30" i="2"/>
  <c r="O18" i="2"/>
  <c r="O28" i="2"/>
  <c r="O19" i="2"/>
  <c r="AC30" i="2"/>
  <c r="O15" i="2"/>
  <c r="AG13" i="2"/>
  <c r="AF30" i="2"/>
  <c r="AG19" i="2"/>
  <c r="AG17" i="2"/>
  <c r="O26" i="2"/>
  <c r="AG15" i="2"/>
  <c r="AG12" i="2"/>
  <c r="O23" i="2"/>
  <c r="O22" i="2"/>
  <c r="AG24" i="2"/>
  <c r="AG27" i="2"/>
  <c r="AG18" i="2"/>
  <c r="AG22" i="2"/>
  <c r="AB30" i="2"/>
  <c r="AG20" i="2"/>
  <c r="AG14" i="2"/>
  <c r="AD30" i="2"/>
  <c r="AE30" i="2"/>
  <c r="O14" i="2"/>
  <c r="Q15" i="2"/>
  <c r="AG11" i="2"/>
  <c r="Z30" i="2"/>
  <c r="O20" i="2"/>
  <c r="AG16" i="2"/>
  <c r="O24" i="2"/>
  <c r="AG21" i="2"/>
  <c r="AG28" i="2"/>
  <c r="S12" i="2"/>
  <c r="Q12" i="2"/>
  <c r="S23" i="2"/>
  <c r="Q23" i="2"/>
  <c r="S26" i="2"/>
  <c r="Q26" i="2"/>
  <c r="Q24" i="2"/>
  <c r="Q28" i="2"/>
  <c r="T11" i="2"/>
  <c r="R11" i="2"/>
  <c r="P11" i="2"/>
  <c r="N11" i="2"/>
  <c r="S11" i="2"/>
  <c r="Q11" i="2"/>
  <c r="O11" i="2"/>
  <c r="AG23" i="2"/>
  <c r="S21" i="2"/>
  <c r="Q21" i="2"/>
  <c r="O21" i="2"/>
  <c r="S28" i="2"/>
  <c r="O16" i="2"/>
  <c r="W16" i="2" s="1"/>
  <c r="S16" i="2"/>
  <c r="Q16" i="2"/>
  <c r="S24" i="2"/>
  <c r="S19" i="2"/>
  <c r="Q19" i="2"/>
  <c r="S13" i="2"/>
  <c r="Q13" i="2"/>
  <c r="O13" i="2"/>
  <c r="S22" i="2"/>
  <c r="Q22" i="2"/>
  <c r="S20" i="2"/>
  <c r="Q20" i="2"/>
  <c r="S25" i="2"/>
  <c r="Q25" i="2"/>
  <c r="O25" i="2"/>
  <c r="S18" i="2"/>
  <c r="Q18" i="2"/>
  <c r="N24" i="2"/>
  <c r="T24" i="2"/>
  <c r="R24" i="2"/>
  <c r="P24" i="2"/>
  <c r="S15" i="2"/>
  <c r="N19" i="2"/>
  <c r="T19" i="2"/>
  <c r="R19" i="2"/>
  <c r="P19" i="2"/>
  <c r="N22" i="2"/>
  <c r="T22" i="2"/>
  <c r="R22" i="2"/>
  <c r="P22" i="2"/>
  <c r="R26" i="2"/>
  <c r="P26" i="2"/>
  <c r="N26" i="2"/>
  <c r="T26" i="2"/>
  <c r="P15" i="2"/>
  <c r="N15" i="2"/>
  <c r="T15" i="2"/>
  <c r="R15" i="2"/>
  <c r="P28" i="2"/>
  <c r="N28" i="2"/>
  <c r="T28" i="2"/>
  <c r="R28" i="2"/>
  <c r="S17" i="2"/>
  <c r="Q17" i="2"/>
  <c r="O17" i="2"/>
  <c r="S14" i="2"/>
  <c r="Q14" i="2"/>
  <c r="T27" i="2"/>
  <c r="R27" i="2"/>
  <c r="P27" i="2"/>
  <c r="N27" i="2"/>
  <c r="S27" i="2"/>
  <c r="Q27" i="2"/>
  <c r="O27" i="2"/>
  <c r="P18" i="2"/>
  <c r="N18" i="2"/>
  <c r="T18" i="2"/>
  <c r="R18" i="2"/>
  <c r="P13" i="2"/>
  <c r="N13" i="2"/>
  <c r="T13" i="2"/>
  <c r="R13" i="2"/>
  <c r="R23" i="2"/>
  <c r="P23" i="2"/>
  <c r="N23" i="2"/>
  <c r="T23" i="2"/>
  <c r="R14" i="2"/>
  <c r="P14" i="2"/>
  <c r="N14" i="2"/>
  <c r="T14" i="2"/>
  <c r="R12" i="2"/>
  <c r="P12" i="2"/>
  <c r="N12" i="2"/>
  <c r="T12" i="2"/>
  <c r="N21" i="2"/>
  <c r="T21" i="2"/>
  <c r="R21" i="2"/>
  <c r="P21" i="2"/>
  <c r="N17" i="2"/>
  <c r="T17" i="2"/>
  <c r="R17" i="2"/>
  <c r="P17" i="2"/>
  <c r="T20" i="2"/>
  <c r="R20" i="2"/>
  <c r="P20" i="2"/>
  <c r="N20" i="2"/>
  <c r="R25" i="2"/>
  <c r="P25" i="2"/>
  <c r="N25" i="2"/>
  <c r="T25" i="2"/>
  <c r="AG30" i="2" l="1"/>
  <c r="U23" i="2"/>
  <c r="W13" i="2"/>
  <c r="W18" i="2"/>
  <c r="W15" i="2"/>
  <c r="U16" i="2"/>
  <c r="U28" i="2"/>
  <c r="U26" i="2"/>
  <c r="U21" i="2"/>
  <c r="U12" i="2"/>
  <c r="W20" i="2"/>
  <c r="U17" i="2"/>
  <c r="W25" i="2"/>
  <c r="Q30" i="2"/>
  <c r="W22" i="2"/>
  <c r="W19" i="2"/>
  <c r="S30" i="2"/>
  <c r="T30" i="2"/>
  <c r="R30" i="2"/>
  <c r="U27" i="2"/>
  <c r="W12" i="2"/>
  <c r="W14" i="2"/>
  <c r="U22" i="2"/>
  <c r="U19" i="2"/>
  <c r="U24" i="2"/>
  <c r="W11" i="2"/>
  <c r="W17" i="2"/>
  <c r="W21" i="2"/>
  <c r="U14" i="2"/>
  <c r="W23" i="2"/>
  <c r="W26" i="2"/>
  <c r="O30" i="2"/>
  <c r="P30" i="2"/>
  <c r="N30" i="2"/>
  <c r="W28" i="2"/>
  <c r="W24" i="2"/>
  <c r="U20" i="2"/>
  <c r="U18" i="2"/>
  <c r="U15" i="2"/>
  <c r="W27" i="2"/>
  <c r="U25" i="2"/>
  <c r="U13" i="2"/>
  <c r="U11" i="2"/>
  <c r="C11" i="2" s="1"/>
  <c r="C26" i="2" l="1"/>
  <c r="M26" i="2" s="1"/>
  <c r="C12" i="2"/>
  <c r="V12" i="2" s="1"/>
  <c r="V23" i="2"/>
  <c r="C23" i="2"/>
  <c r="M23" i="2" s="1"/>
  <c r="C14" i="2"/>
  <c r="V14" i="2" s="1"/>
  <c r="C21" i="2"/>
  <c r="M21" i="2" s="1"/>
  <c r="C28" i="2"/>
  <c r="M28" i="2" s="1"/>
  <c r="C27" i="2"/>
  <c r="M27" i="2" s="1"/>
  <c r="C25" i="2"/>
  <c r="M25" i="2" s="1"/>
  <c r="C24" i="2"/>
  <c r="M24" i="2" s="1"/>
  <c r="C22" i="2"/>
  <c r="M22" i="2" s="1"/>
  <c r="C20" i="2"/>
  <c r="M20" i="2" s="1"/>
  <c r="C19" i="2"/>
  <c r="M19" i="2" s="1"/>
  <c r="C18" i="2"/>
  <c r="M18" i="2" s="1"/>
  <c r="C17" i="2"/>
  <c r="M17" i="2" s="1"/>
  <c r="X16" i="2"/>
  <c r="C16" i="2"/>
  <c r="V16" i="2" s="1"/>
  <c r="C15" i="2"/>
  <c r="V15" i="2" s="1"/>
  <c r="C13" i="2"/>
  <c r="V13" i="2" s="1"/>
  <c r="X27" i="2"/>
  <c r="X28" i="2"/>
  <c r="X26" i="2"/>
  <c r="X21" i="2"/>
  <c r="X17" i="2"/>
  <c r="X24" i="2"/>
  <c r="X19" i="2"/>
  <c r="W30" i="2"/>
  <c r="X20" i="2"/>
  <c r="X14" i="2"/>
  <c r="X22" i="2"/>
  <c r="X15" i="2"/>
  <c r="U30" i="2"/>
  <c r="V11" i="2"/>
  <c r="X25" i="2"/>
  <c r="X18" i="2"/>
  <c r="X11" i="2"/>
  <c r="X13" i="2"/>
  <c r="V21" i="2" l="1"/>
  <c r="V26" i="2"/>
  <c r="V28" i="2"/>
  <c r="V27" i="2"/>
  <c r="V25" i="2"/>
  <c r="V24" i="2"/>
  <c r="V22" i="2"/>
  <c r="V20" i="2"/>
  <c r="V19" i="2"/>
  <c r="V18" i="2"/>
  <c r="V17" i="2"/>
  <c r="C30" i="2"/>
  <c r="M30" i="2" s="1"/>
  <c r="X30" i="2"/>
  <c r="C30" i="6"/>
  <c r="R11" i="6"/>
  <c r="R30" i="6" s="1"/>
  <c r="Z33" i="6" s="1"/>
  <c r="V30" i="2" l="1"/>
  <c r="AB30" i="1" l="1"/>
  <c r="O30" i="1" s="1"/>
  <c r="AE30" i="1"/>
  <c r="R30" i="1" s="1"/>
  <c r="AI26" i="1"/>
  <c r="AI30" i="1" s="1"/>
  <c r="AF30" i="1"/>
  <c r="S30" i="1" s="1"/>
  <c r="AD30" i="1"/>
  <c r="Q30" i="1" s="1"/>
  <c r="AC30" i="1"/>
  <c r="P30" i="1" s="1"/>
  <c r="AH30" i="1"/>
  <c r="U30" i="1" s="1"/>
  <c r="P26" i="1"/>
  <c r="G24" i="3" s="1"/>
  <c r="S26" i="1"/>
  <c r="P24" i="3"/>
  <c r="Q24" i="3" s="1"/>
  <c r="Q26" i="1"/>
  <c r="J24" i="3" s="1"/>
  <c r="T26" i="1"/>
  <c r="S24" i="3" s="1"/>
  <c r="T24" i="3" s="1"/>
  <c r="AG30" i="1"/>
  <c r="T30" i="1" s="1"/>
  <c r="R26" i="1"/>
  <c r="M24" i="3" s="1"/>
  <c r="N24" i="3" s="1"/>
  <c r="O26" i="1"/>
  <c r="V30" i="1" l="1"/>
  <c r="X30" i="1"/>
  <c r="Z30" i="1" s="1"/>
  <c r="Y30" i="1"/>
  <c r="W30" i="1"/>
  <c r="V26" i="1"/>
  <c r="G28" i="3"/>
  <c r="H28" i="3" s="1"/>
  <c r="AD57" i="1"/>
  <c r="AE57" i="1" s="1"/>
  <c r="M28" i="3"/>
  <c r="N28" i="3" s="1"/>
  <c r="V28" i="3"/>
  <c r="W28" i="3" s="1"/>
  <c r="AD62" i="1"/>
  <c r="AE62" i="1" s="1"/>
  <c r="H24" i="3"/>
  <c r="G24" i="10"/>
  <c r="J24" i="10"/>
  <c r="K24" i="3"/>
  <c r="P28" i="3"/>
  <c r="Q28" i="3" s="1"/>
  <c r="AD60" i="1"/>
  <c r="AE60" i="1" s="1"/>
  <c r="D24" i="3"/>
  <c r="X26" i="1"/>
  <c r="M24" i="10"/>
  <c r="V24" i="3"/>
  <c r="W24" i="3" s="1"/>
  <c r="AD58" i="1"/>
  <c r="AE58" i="1" s="1"/>
  <c r="AC24" i="9" l="1"/>
  <c r="AD24" i="9" s="1"/>
  <c r="W26" i="1"/>
  <c r="AD63" i="1"/>
  <c r="AE63" i="1" s="1"/>
  <c r="P32" i="1"/>
  <c r="S32" i="1"/>
  <c r="R32" i="1"/>
  <c r="Q32" i="1"/>
  <c r="J28" i="3"/>
  <c r="K28" i="3" s="1"/>
  <c r="AD59" i="1"/>
  <c r="Z26" i="1"/>
  <c r="Y26" i="1"/>
  <c r="H24" i="10"/>
  <c r="G27" i="10"/>
  <c r="H27" i="10" s="1"/>
  <c r="N24" i="10"/>
  <c r="M27" i="10"/>
  <c r="N27" i="10" s="1"/>
  <c r="D24" i="10"/>
  <c r="D28" i="3"/>
  <c r="E28" i="3" s="1"/>
  <c r="E24" i="3"/>
  <c r="Y24" i="3"/>
  <c r="S28" i="3"/>
  <c r="T28" i="3" s="1"/>
  <c r="T32" i="1"/>
  <c r="AD61" i="1"/>
  <c r="AE61" i="1" s="1"/>
  <c r="O32" i="1"/>
  <c r="AC27" i="9"/>
  <c r="AD27" i="9" s="1"/>
  <c r="J27" i="10"/>
  <c r="K27" i="10" s="1"/>
  <c r="K24" i="10"/>
  <c r="U32" i="1"/>
  <c r="E24" i="10" l="1"/>
  <c r="P24" i="10"/>
  <c r="D27" i="10"/>
  <c r="E27" i="10" s="1"/>
  <c r="AE59" i="1"/>
  <c r="AD65" i="1"/>
  <c r="AE65" i="1" s="1"/>
  <c r="Y28" i="3"/>
  <c r="Z28" i="3" s="1"/>
  <c r="Z24" i="3"/>
  <c r="P27" i="10" l="1"/>
  <c r="Q27" i="10" s="1"/>
  <c r="Q24" i="10"/>
  <c r="AD70" i="1"/>
</calcChain>
</file>

<file path=xl/sharedStrings.xml><?xml version="1.0" encoding="utf-8"?>
<sst xmlns="http://schemas.openxmlformats.org/spreadsheetml/2006/main" count="2120" uniqueCount="589">
  <si>
    <t xml:space="preserve">ASPEK </t>
  </si>
  <si>
    <t>:  PARTISIPASI MASYARAKAT DALAM PEMAKAIAN KONTRASEPSI</t>
  </si>
  <si>
    <t>INDIKATOR</t>
  </si>
  <si>
    <t>:  PENCAPAIAN PESERTA KB BARU</t>
  </si>
  <si>
    <t>BAGIAN BULAN</t>
  </si>
  <si>
    <t xml:space="preserve">              LAMPIRAN : 1</t>
  </si>
  <si>
    <t>NO</t>
  </si>
  <si>
    <t>KEC</t>
  </si>
  <si>
    <t>PPM</t>
  </si>
  <si>
    <t xml:space="preserve">REALISASI PB BULAN </t>
  </si>
  <si>
    <t xml:space="preserve">REALISASI PB S/D BULAN </t>
  </si>
  <si>
    <t>PB</t>
  </si>
  <si>
    <t>MKJP</t>
  </si>
  <si>
    <t>IUD</t>
  </si>
  <si>
    <t>MOW</t>
  </si>
  <si>
    <t>MOP</t>
  </si>
  <si>
    <t>K</t>
  </si>
  <si>
    <t>IP</t>
  </si>
  <si>
    <t>S</t>
  </si>
  <si>
    <t>PIL</t>
  </si>
  <si>
    <t xml:space="preserve">              JUMLAH</t>
  </si>
  <si>
    <t>TO</t>
  </si>
  <si>
    <t>% DR</t>
  </si>
  <si>
    <t>1 TH</t>
  </si>
  <si>
    <t>% thd</t>
  </si>
  <si>
    <t>TAL</t>
  </si>
  <si>
    <t>TTL</t>
  </si>
  <si>
    <t>ppm pb</t>
  </si>
  <si>
    <t xml:space="preserve">  </t>
  </si>
  <si>
    <t xml:space="preserve"> </t>
  </si>
  <si>
    <t>KMK</t>
  </si>
  <si>
    <t>BKTJ</t>
  </si>
  <si>
    <t>KJB</t>
  </si>
  <si>
    <t>KLG</t>
  </si>
  <si>
    <t>PBG</t>
  </si>
  <si>
    <t>KLM</t>
  </si>
  <si>
    <t>KTS</t>
  </si>
  <si>
    <t>MBT</t>
  </si>
  <si>
    <t>BBS</t>
  </si>
  <si>
    <t>KRRJ</t>
  </si>
  <si>
    <t>KRA</t>
  </si>
  <si>
    <t>KRM</t>
  </si>
  <si>
    <t>RBG</t>
  </si>
  <si>
    <t>BJS</t>
  </si>
  <si>
    <t>PDM</t>
  </si>
  <si>
    <t>PDG</t>
  </si>
  <si>
    <t>KRJB</t>
  </si>
  <si>
    <t>JML</t>
  </si>
  <si>
    <t>SUMBER :  F/II/KB/KAB/13 Bid. Dalduk</t>
  </si>
  <si>
    <t>KRTNR</t>
  </si>
  <si>
    <t>PPM 
PB 1 TH</t>
  </si>
  <si>
    <t>MK
JP</t>
  </si>
  <si>
    <t>:  PENCAPAIAN PESERTA KB BARU SWASTA</t>
  </si>
  <si>
    <t>LAMPIRAN  : 2</t>
  </si>
  <si>
    <t xml:space="preserve">REALISASI PB SWASTA BULAN </t>
  </si>
  <si>
    <t xml:space="preserve">REALISASI PB SWASTA S/D BULAN  </t>
  </si>
  <si>
    <t xml:space="preserve">S/D </t>
  </si>
  <si>
    <t xml:space="preserve">   JUMLAH</t>
  </si>
  <si>
    <t>%</t>
  </si>
  <si>
    <t xml:space="preserve">    M K J P</t>
  </si>
  <si>
    <t>BLN</t>
  </si>
  <si>
    <t>P</t>
  </si>
  <si>
    <t>M K</t>
  </si>
  <si>
    <t>THD</t>
  </si>
  <si>
    <t>PENC</t>
  </si>
  <si>
    <t>B</t>
  </si>
  <si>
    <t>J P</t>
  </si>
  <si>
    <t>PENC.</t>
  </si>
  <si>
    <t>(21:19)</t>
  </si>
  <si>
    <t>KRNG</t>
  </si>
  <si>
    <t>JUMLAH</t>
  </si>
  <si>
    <t>PENCAPAIAN PB DIBANDING PPM</t>
  </si>
  <si>
    <t>LAMPIRAN.3</t>
  </si>
  <si>
    <t>KONDOM</t>
  </si>
  <si>
    <t>IMPLANT</t>
  </si>
  <si>
    <t>SUNTIK</t>
  </si>
  <si>
    <t>T O T A L</t>
  </si>
  <si>
    <t>REAL</t>
  </si>
  <si>
    <t>RATA-RATA PENCAPAIAN PB PER BULAN</t>
  </si>
  <si>
    <t>LAMPIRAN 4</t>
  </si>
  <si>
    <t>KECAMATAN</t>
  </si>
  <si>
    <t>B U L A N</t>
  </si>
  <si>
    <t>JML S D 
Des.</t>
  </si>
  <si>
    <t>JAN</t>
  </si>
  <si>
    <t>FEB</t>
  </si>
  <si>
    <t>MAR</t>
  </si>
  <si>
    <t>APR</t>
  </si>
  <si>
    <t>MEI</t>
  </si>
  <si>
    <t>JUN</t>
  </si>
  <si>
    <t>JUL</t>
  </si>
  <si>
    <t>AGUST</t>
  </si>
  <si>
    <t>SEPT</t>
  </si>
  <si>
    <t>OKTOBER</t>
  </si>
  <si>
    <t>NOV</t>
  </si>
  <si>
    <t>DES</t>
  </si>
  <si>
    <t>KEMANGKON</t>
  </si>
  <si>
    <t>BUKATEJA</t>
  </si>
  <si>
    <t>KEJOBONG</t>
  </si>
  <si>
    <t>KALIGONDANG</t>
  </si>
  <si>
    <t>PURBALINGGA</t>
  </si>
  <si>
    <t>KALIMANAH</t>
  </si>
  <si>
    <t>KUTASARI</t>
  </si>
  <si>
    <t>MREBET</t>
  </si>
  <si>
    <t>BOBOTSARI</t>
  </si>
  <si>
    <t>KARANGREJA</t>
  </si>
  <si>
    <t>KARANGANYAR</t>
  </si>
  <si>
    <t>KARANGMONCOL</t>
  </si>
  <si>
    <t>REMBANG</t>
  </si>
  <si>
    <t>BOJONGSARI</t>
  </si>
  <si>
    <t>PADAMARA</t>
  </si>
  <si>
    <t>PENGADEGAN</t>
  </si>
  <si>
    <t>KARANGJAMBU</t>
  </si>
  <si>
    <t>KERTANEGARA</t>
  </si>
  <si>
    <t>`</t>
  </si>
  <si>
    <t>DINSOSDALDUKKBP3A KABUPATEN PURBALINGGA</t>
  </si>
  <si>
    <t>RATA-2
PENCA PAIAN PER/BLN</t>
  </si>
  <si>
    <t>SUMBER :  F/II/KB/KAB/13 Bid. DALDUK</t>
  </si>
  <si>
    <t>:  HASIL PELAYANAN PESERTA KB LAMA</t>
  </si>
  <si>
    <t xml:space="preserve">BAGIAN BULAN    </t>
  </si>
  <si>
    <t>Lampiran 5</t>
  </si>
  <si>
    <t>KOMPLIKASI BERAT</t>
  </si>
  <si>
    <t>KEGAGALAN</t>
  </si>
  <si>
    <t>JUMLAH PENCABUTAN IUD DAN IMPLANT</t>
  </si>
  <si>
    <t>IMP</t>
  </si>
  <si>
    <t>KKB</t>
  </si>
  <si>
    <t>D P S</t>
  </si>
  <si>
    <t>B P S</t>
  </si>
  <si>
    <t>TOTAL</t>
  </si>
  <si>
    <t xml:space="preserve">   </t>
  </si>
  <si>
    <t>:  PERSEDIAAN KONTRASEPSI</t>
  </si>
  <si>
    <t>LAMPIRAN : 6</t>
  </si>
  <si>
    <t>SISA ALKONT BULAN LALU</t>
  </si>
  <si>
    <t xml:space="preserve"> ALKONT DIKELUARKAN BULAN INI</t>
  </si>
  <si>
    <t>SISA ALKONT BULAN INI</t>
  </si>
  <si>
    <t>V</t>
  </si>
  <si>
    <t>DROPING ALKONT BULAN INI</t>
  </si>
  <si>
    <t xml:space="preserve">     </t>
  </si>
  <si>
    <t>KEGIATAN OPERASIONAL PPKBD</t>
  </si>
  <si>
    <t>BKBPP KABUPATEN PURBALINGGA</t>
  </si>
  <si>
    <t>BULAN</t>
  </si>
  <si>
    <t>LAMPIRAN 7</t>
  </si>
  <si>
    <t>KEGIATAN OPERASIONAL</t>
  </si>
  <si>
    <t>TKBK KECAMATAN 
KE DESA/KELURAHAN</t>
  </si>
  <si>
    <t>RAKOR PKBN TINGKAT DESA/KELURAHAN</t>
  </si>
  <si>
    <t>RAKOR PKBN TINGKAT KECAMATAN</t>
  </si>
  <si>
    <t>SUMBER : F/I/KAB/13 Bid. Dalduk</t>
  </si>
  <si>
    <t>:  PENCAPAIAN PESERTA KB AKTIF ( PA)</t>
  </si>
  <si>
    <t>BAG. BULAN</t>
  </si>
  <si>
    <t>PUS</t>
  </si>
  <si>
    <t>PA</t>
  </si>
  <si>
    <t xml:space="preserve">                                                     PESERTA KB AKTIF</t>
  </si>
  <si>
    <t xml:space="preserve">     PUS POTENSIAL</t>
  </si>
  <si>
    <t>DOMI</t>
  </si>
  <si>
    <t>JALUR</t>
  </si>
  <si>
    <t>KDM</t>
  </si>
  <si>
    <t>STK</t>
  </si>
  <si>
    <t>JUM</t>
  </si>
  <si>
    <t xml:space="preserve">% dr </t>
  </si>
  <si>
    <t>%dr pus</t>
  </si>
  <si>
    <t>% THD</t>
  </si>
  <si>
    <t>HAMIL</t>
  </si>
  <si>
    <t>I.AN</t>
  </si>
  <si>
    <t>TIAL</t>
  </si>
  <si>
    <t>SILI</t>
  </si>
  <si>
    <t>SWASTA</t>
  </si>
  <si>
    <t>LAH</t>
  </si>
  <si>
    <t>PPM PA</t>
  </si>
  <si>
    <t xml:space="preserve"> DOM</t>
  </si>
  <si>
    <t xml:space="preserve">PPM </t>
  </si>
  <si>
    <t>TTL PA</t>
  </si>
  <si>
    <t>SEG</t>
  </si>
  <si>
    <t>DTD</t>
  </si>
  <si>
    <t>BKJ</t>
  </si>
  <si>
    <t>KTNG</t>
  </si>
  <si>
    <t>PENCAPAIAN PESERTA KB AKTIF (PA) DIBANDING PPM</t>
  </si>
  <si>
    <t xml:space="preserve">                       LAMPIRAN    : 9</t>
  </si>
  <si>
    <t>PESERTA KB AKTIF (PA)</t>
  </si>
  <si>
    <t>DEL</t>
  </si>
  <si>
    <t>PB s/d</t>
  </si>
  <si>
    <t xml:space="preserve">Duk </t>
  </si>
  <si>
    <t>I U D</t>
  </si>
  <si>
    <t>TA</t>
  </si>
  <si>
    <t>PENCAPAIAN PB / PA DIBANDING PPM PB/PA (MKJP)</t>
  </si>
  <si>
    <t>KABUPATEN PURBALINGGA</t>
  </si>
  <si>
    <t>LAMPIRAN    : 10</t>
  </si>
  <si>
    <t>PESERTA KB BARU</t>
  </si>
  <si>
    <t>PESERTA KB AKTIF DAN PUS BUKAN PESERTA KB KELUARGA PRA SEJAHTERA DAN KS I</t>
  </si>
  <si>
    <t>LAMPIRAN 11</t>
  </si>
  <si>
    <t>JUMLAH PESERTA KB AKTIF</t>
  </si>
  <si>
    <t>PUS BUKAN PESERTA KB</t>
  </si>
  <si>
    <t>JUMLAH PUS</t>
  </si>
  <si>
    <t>IAS</t>
  </si>
  <si>
    <t>IAT</t>
  </si>
  <si>
    <t xml:space="preserve">BUKATEJA </t>
  </si>
  <si>
    <t>PENCAPAIAN PPKBD, SUB PPKBD, PIK-R DIBANDING PPM PPKBD, SUB PPKBD, PIK-R</t>
  </si>
  <si>
    <t>LAMPIRAN 12</t>
  </si>
  <si>
    <t>PPKBD</t>
  </si>
  <si>
    <t>SUB PPKBD</t>
  </si>
  <si>
    <t>PIK-R</t>
  </si>
  <si>
    <t>TUMBUH</t>
  </si>
  <si>
    <t>TEGAK</t>
  </si>
  <si>
    <t>TEGAR</t>
  </si>
  <si>
    <t>J U M L A H</t>
  </si>
  <si>
    <t>SUMBER DATA : F/I/Kab/13 Bid. Dalduk</t>
  </si>
  <si>
    <t>SUMBER :  F/II/KB/KAB/13. Bid. Dalduk</t>
  </si>
  <si>
    <t>Sumber KO/F1/Kb .Bid. Dalduk</t>
  </si>
  <si>
    <t>PENCAPAIAN KINERJA KELOMPOK UPPKS</t>
  </si>
  <si>
    <t>KELOMPOK UPPKS</t>
  </si>
  <si>
    <t>JML ANGG PRA S DAN KS I YG PUS</t>
  </si>
  <si>
    <t>ASPEK</t>
  </si>
  <si>
    <t>% dr PPM</t>
  </si>
  <si>
    <t>BKB</t>
  </si>
  <si>
    <t>BKR</t>
  </si>
  <si>
    <t>BKL</t>
  </si>
  <si>
    <t>:  KEADAAN KELOMPOK BINA KELUARGA SEJAHTERA ( BKS )</t>
  </si>
  <si>
    <t>:  KEGIATAN BINA KELUARGA SEJAHTERA</t>
  </si>
  <si>
    <t>REALI SASI</t>
  </si>
  <si>
    <t>MELA POR</t>
  </si>
  <si>
    <t>% MELA POR</t>
  </si>
  <si>
    <t>Jml Kel yg mnjd aggt Poktan</t>
  </si>
  <si>
    <t>LAMPIRAN 14</t>
  </si>
  <si>
    <t>JUMLAH KELUARGA
ANGGOTA KELP. UPPKS</t>
  </si>
  <si>
    <t>JUMLAH KELOMPOK, UPPKS
YANG MENDAPAT BANTUAN MODAL</t>
  </si>
  <si>
    <t>KESERTAAN BERKB</t>
  </si>
  <si>
    <t>JUMLAH
KELP.
YANG ADA</t>
  </si>
  <si>
    <t>JUMLAH
KELP.
YANG MELAPOR</t>
  </si>
  <si>
    <t>JML PRA S DAN KS I</t>
  </si>
  <si>
    <t>JML KEL KS II S/D KS III PLUS</t>
  </si>
  <si>
    <t>JUMLAH MODAL
( Rp. )</t>
  </si>
  <si>
    <t>JML ANGG YG MASIH PUS</t>
  </si>
  <si>
    <t>JML ANGG YG BER KB</t>
  </si>
  <si>
    <t>% ANGG YG BERKB</t>
  </si>
  <si>
    <t>JML PRA S DAN KS I BERKB</t>
  </si>
  <si>
    <t>% PRA S DAN KS I BERKB</t>
  </si>
  <si>
    <t>PEMBINAAN KETAHANAN KELUARGA</t>
  </si>
  <si>
    <t>JML KELUARGA YG JD SASARAN ANGG KLP KEGIATAN</t>
  </si>
  <si>
    <t>JML KELUARGA YG JD ANGG KLP KEGIATAN</t>
  </si>
  <si>
    <t>JML KLG YG JD  ANGG KLP KEGTAN HADIR DLM PENY</t>
  </si>
  <si>
    <t>JML ANGG KLP KEGIATAN YG BERSTATUS PUS</t>
  </si>
  <si>
    <t>JML ANGG KLP KEGIATAN YG BERSTATUS PUS KEL PR S &amp; KSI</t>
  </si>
  <si>
    <t>JML PUS ANGG KLP KEGIATAN YG MENJADI PESERTA KB</t>
  </si>
  <si>
    <t>Real</t>
  </si>
  <si>
    <t>KELOMPOK BINA KELUARGA  BALITA (BKR)</t>
  </si>
  <si>
    <t>LAMPIRAN 16</t>
  </si>
  <si>
    <t>JML KLP KEGT YG MENJADI PESERTA  KB KEL PRA S &amp; KSI</t>
  </si>
  <si>
    <t>JML PERTE  MUAN/ PENYULUHAN KLP KEGIATAN</t>
  </si>
  <si>
    <t>KELOMPOK BINA KELUARGA  BALITA (BKL)</t>
  </si>
  <si>
    <t>LAMPIRAN 17</t>
  </si>
  <si>
    <t>JML KLP KEGT YG MENJADI PESERTA KB KEL PRA S &amp; KSI</t>
  </si>
  <si>
    <t>FILE UMPAN BALIK BKB,BKR,BKL</t>
  </si>
  <si>
    <t>SUMBER : F/I/KAB/13.DaldukKB. P3A</t>
  </si>
  <si>
    <t>SUMBER DATA : F/I/Kab/13. Bid. Dalduk</t>
  </si>
  <si>
    <t>SUN 
TIK</t>
  </si>
  <si>
    <t>KON
DOM</t>
  </si>
  <si>
    <t>SUN
TIK</t>
  </si>
  <si>
    <t>IMP
LANT</t>
  </si>
  <si>
    <t>:</t>
  </si>
  <si>
    <t>2017</t>
  </si>
  <si>
    <t>Purbalingga</t>
  </si>
  <si>
    <t>JAWA TENGAH</t>
  </si>
  <si>
    <t>NO. KODE PROVINSI</t>
  </si>
  <si>
    <t>33</t>
  </si>
  <si>
    <t>(1)</t>
  </si>
  <si>
    <t>(2)</t>
  </si>
  <si>
    <t>(3)</t>
  </si>
  <si>
    <t>(4)</t>
  </si>
  <si>
    <t>1</t>
  </si>
  <si>
    <t>237</t>
  </si>
  <si>
    <t>40</t>
  </si>
  <si>
    <t>31</t>
  </si>
  <si>
    <t>29</t>
  </si>
  <si>
    <t>5</t>
  </si>
  <si>
    <t>4</t>
  </si>
  <si>
    <t>0</t>
  </si>
  <si>
    <t>42</t>
  </si>
  <si>
    <t>(5)</t>
  </si>
  <si>
    <t>(6)</t>
  </si>
  <si>
    <t>(7)</t>
  </si>
  <si>
    <t>(8)</t>
  </si>
  <si>
    <t>2</t>
  </si>
  <si>
    <t>11</t>
  </si>
  <si>
    <t>SISA ALKONT BULAN lalu</t>
  </si>
  <si>
    <t xml:space="preserve"> th PA</t>
  </si>
  <si>
    <t>Swasta</t>
  </si>
  <si>
    <t>Rek.Kab.F/II/KB/13</t>
  </si>
  <si>
    <t xml:space="preserve">   1. </t>
  </si>
  <si>
    <t>BKKBN Pusat</t>
  </si>
  <si>
    <t>REKAPITULASI LAPORAN BULANAN FASILITAS KESEHATAN KB TINGKAT KABUPATEN/KOTA</t>
  </si>
  <si>
    <t xml:space="preserve">   2. </t>
  </si>
  <si>
    <t>Perwakilan BKKBN Provinsi</t>
  </si>
  <si>
    <t xml:space="preserve">   3. </t>
  </si>
  <si>
    <t>Arsip</t>
  </si>
  <si>
    <t>NAMA KABUPATEN/KOTA</t>
  </si>
  <si>
    <t>NO. KODE KABUPATEN/KOTA</t>
  </si>
  <si>
    <t>03</t>
  </si>
  <si>
    <t>NAMA PROVINSI</t>
  </si>
  <si>
    <t>FASKES KB &amp; JEJARING FASKES KB</t>
  </si>
  <si>
    <t>YANG ADA</t>
  </si>
  <si>
    <t>YANG DILAPORKAN</t>
  </si>
  <si>
    <t>Jumlah Faskes KB Pemerintah</t>
  </si>
  <si>
    <t>Jumlah Faskes KB Swasta</t>
  </si>
  <si>
    <t>9</t>
  </si>
  <si>
    <t>8</t>
  </si>
  <si>
    <t xml:space="preserve">BULAN </t>
  </si>
  <si>
    <t>Jumlah Praktik Dokter</t>
  </si>
  <si>
    <t>47</t>
  </si>
  <si>
    <t>35</t>
  </si>
  <si>
    <t>Jumlah Praktik Bidan Mandiri</t>
  </si>
  <si>
    <t>227</t>
  </si>
  <si>
    <t>Jumlah Jejaring Faskes KB Lainnya</t>
  </si>
  <si>
    <t>15</t>
  </si>
  <si>
    <t>METODE                         KONTRASEPSI</t>
  </si>
  <si>
    <t>JUMLAH                     PEMBERIAN                 INFORMED CONSENT</t>
  </si>
  <si>
    <t>JUMLAH PESERTA KB BARU</t>
  </si>
  <si>
    <t>JUMLAH PESERTA KB BARU                                                                                     KELUARGA PRA SEJAHTERA DAN KELUARGA SEJAHTERA I</t>
  </si>
  <si>
    <t>JUMLAH PESERTA KB BARU PASCA PERSALINAN</t>
  </si>
  <si>
    <t>JUMLAH PESERTA KB BARU PASCA KEGUGURAN</t>
  </si>
  <si>
    <t>JUMLAH PESERTA KB BARU                                                         JAMINAN KESEHATAN NASIONAL</t>
  </si>
  <si>
    <t>FASKES KB</t>
  </si>
  <si>
    <t xml:space="preserve">JEJARING FASKES KB </t>
  </si>
  <si>
    <t>FASKES KB PEMERINTAH</t>
  </si>
  <si>
    <t>FASKES KB SWASTA</t>
  </si>
  <si>
    <t>PEMERINTAH</t>
  </si>
  <si>
    <t xml:space="preserve">PRAKTIK DOKTER </t>
  </si>
  <si>
    <t>PRAKTIK  BIDAN  MANDIRI</t>
  </si>
  <si>
    <t>LAINNYA</t>
  </si>
  <si>
    <t>PENERIMA BANTUAN IURAN</t>
  </si>
  <si>
    <t xml:space="preserve">BUKAN PENERIMA BANTUAN IURAN 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</si>
  <si>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</si>
  <si>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</si>
  <si>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</si>
  <si>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</si>
  <si>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</si>
  <si>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</si>
  <si>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</si>
  <si>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</si>
  <si>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</si>
  <si>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</si>
  <si>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</si>
  <si>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</si>
  <si>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</si>
  <si>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</si>
  <si>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</si>
  <si>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</si>
  <si>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</si>
  <si>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</si>
  <si>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</si>
  <si>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7</t>
  </si>
  <si>
    <t>59</t>
  </si>
  <si>
    <t>22</t>
  </si>
  <si>
    <t>48</t>
  </si>
  <si>
    <t>12</t>
  </si>
  <si>
    <t>195</t>
  </si>
  <si>
    <t>IMPLAN</t>
  </si>
  <si>
    <t>6</t>
  </si>
  <si>
    <t>28</t>
  </si>
  <si>
    <t>14</t>
  </si>
  <si>
    <t>90</t>
  </si>
  <si>
    <t>3</t>
  </si>
  <si>
    <t>32</t>
  </si>
  <si>
    <t>SUNTIKAN</t>
  </si>
  <si>
    <t>19</t>
  </si>
  <si>
    <t>277</t>
  </si>
  <si>
    <t>75</t>
  </si>
  <si>
    <t>P I L</t>
  </si>
  <si>
    <t>10</t>
  </si>
  <si>
    <t>25</t>
  </si>
  <si>
    <t>76</t>
  </si>
  <si>
    <t>30</t>
  </si>
  <si>
    <t>17</t>
  </si>
  <si>
    <t>METODE                        KONTRASEPSI</t>
  </si>
  <si>
    <t>JUMLAH              KOMPLIKASI BERAT</t>
  </si>
  <si>
    <t>JUMLAH            KEGAGALAN</t>
  </si>
  <si>
    <t>JUMLAH PENCABUTAN IUD DAN IMPLAN</t>
  </si>
  <si>
    <t>JUMLAH PELAYANAN KONTRASEPSI GANTI CARA</t>
  </si>
  <si>
    <t>JUMLAH PELAYANAN KONTRASEPSI ULANG</t>
  </si>
  <si>
    <t>JUMLAH PESERTA KB ULANG                                                          JAMINAN KESEHATAN NASIONAL</t>
  </si>
  <si>
    <t>16</t>
  </si>
  <si>
    <t>PERSEDIAAN ALAT KONTRASEPSI</t>
  </si>
  <si>
    <t>I U D ( unit )</t>
  </si>
  <si>
    <t>KONDOM ( lusin )</t>
  </si>
  <si>
    <t>IMPLAN ( set )</t>
  </si>
  <si>
    <t>SUNTIKAN ( vial )</t>
  </si>
  <si>
    <t>P I L ( strip )</t>
  </si>
  <si>
    <t>Sisa Akhir Bulan Lalu</t>
  </si>
  <si>
    <t>71</t>
  </si>
  <si>
    <t>56</t>
  </si>
  <si>
    <t>Diterima Bulan Ini</t>
  </si>
  <si>
    <t>100</t>
  </si>
  <si>
    <t>Dikeluarkan Bulan Ini</t>
  </si>
  <si>
    <t>34</t>
  </si>
  <si>
    <t>Sisa Akhir Bulan Ini</t>
  </si>
  <si>
    <t>58</t>
  </si>
  <si>
    <t>23</t>
  </si>
  <si>
    <t>November</t>
  </si>
  <si>
    <t>45</t>
  </si>
  <si>
    <t>234</t>
  </si>
  <si>
    <t>428</t>
  </si>
  <si>
    <t>253</t>
  </si>
  <si>
    <t>127</t>
  </si>
  <si>
    <t>130</t>
  </si>
  <si>
    <t>84</t>
  </si>
  <si>
    <t>37</t>
  </si>
  <si>
    <t>21</t>
  </si>
  <si>
    <t>189</t>
  </si>
  <si>
    <t>44</t>
  </si>
  <si>
    <t>496</t>
  </si>
  <si>
    <t>469</t>
  </si>
  <si>
    <t>259</t>
  </si>
  <si>
    <t>77</t>
  </si>
  <si>
    <t>138</t>
  </si>
  <si>
    <t>27</t>
  </si>
  <si>
    <t>837</t>
  </si>
  <si>
    <t>666</t>
  </si>
  <si>
    <t>384</t>
  </si>
  <si>
    <t>283</t>
  </si>
  <si>
    <t>101</t>
  </si>
  <si>
    <t>55</t>
  </si>
  <si>
    <t>193</t>
  </si>
  <si>
    <t>72</t>
  </si>
  <si>
    <t>486</t>
  </si>
  <si>
    <t>235</t>
  </si>
  <si>
    <t>68</t>
  </si>
  <si>
    <t>1836</t>
  </si>
  <si>
    <t>2122</t>
  </si>
  <si>
    <t>152</t>
  </si>
  <si>
    <t>493</t>
  </si>
  <si>
    <t>51</t>
  </si>
  <si>
    <t>1029</t>
  </si>
  <si>
    <t>126</t>
  </si>
  <si>
    <t>532</t>
  </si>
  <si>
    <t>211</t>
  </si>
  <si>
    <t>326</t>
  </si>
  <si>
    <t>161</t>
  </si>
  <si>
    <t>3899</t>
  </si>
  <si>
    <t>5098</t>
  </si>
  <si>
    <t>1184</t>
  </si>
  <si>
    <t>693</t>
  </si>
  <si>
    <t>5527</t>
  </si>
  <si>
    <t>1243</t>
  </si>
  <si>
    <t>1749</t>
  </si>
  <si>
    <t>104</t>
  </si>
  <si>
    <t>53</t>
  </si>
  <si>
    <t>9917</t>
  </si>
  <si>
    <t>60</t>
  </si>
  <si>
    <t>6356</t>
  </si>
  <si>
    <t>2973</t>
  </si>
  <si>
    <t>797</t>
  </si>
  <si>
    <t>689</t>
  </si>
  <si>
    <t>2023</t>
  </si>
  <si>
    <t>910</t>
  </si>
  <si>
    <t>654</t>
  </si>
  <si>
    <t>13172</t>
  </si>
  <si>
    <t>764</t>
  </si>
  <si>
    <t>16950</t>
  </si>
  <si>
    <t>373</t>
  </si>
  <si>
    <t>18</t>
  </si>
  <si>
    <t>560</t>
  </si>
  <si>
    <t>2364</t>
  </si>
  <si>
    <t>1253</t>
  </si>
  <si>
    <t>10502</t>
  </si>
  <si>
    <t>192</t>
  </si>
  <si>
    <t>692</t>
  </si>
  <si>
    <t>520</t>
  </si>
  <si>
    <t>2460</t>
  </si>
  <si>
    <t>12875</t>
  </si>
  <si>
    <t>109</t>
  </si>
  <si>
    <t>724</t>
  </si>
  <si>
    <t>1704</t>
  </si>
  <si>
    <t>883</t>
  </si>
  <si>
    <t>694</t>
  </si>
  <si>
    <t>13076</t>
  </si>
  <si>
    <t>704</t>
  </si>
  <si>
    <t>14577</t>
  </si>
  <si>
    <t>379</t>
  </si>
  <si>
    <t>Kabupaten</t>
  </si>
  <si>
    <t>Propinsi</t>
  </si>
  <si>
    <t>CATATAN :</t>
  </si>
  <si>
    <t>Laporan ini harus sudah diterima di BKKBN Provinsi setempat selambat-lambatnya tanggal 10 bulan berikutnya.</t>
  </si>
  <si>
    <t>Kepala DINSOSDALDUKKBP3A</t>
  </si>
  <si>
    <t>WAHYU EKONANTO, SH</t>
  </si>
  <si>
    <t>NIP, 19590621 199006 1 001</t>
  </si>
  <si>
    <t>DINSOSDALDUKKBP3A  KABUPATEN PURBALINGGA</t>
  </si>
  <si>
    <t>No</t>
  </si>
  <si>
    <t>Kontrasepsi</t>
  </si>
  <si>
    <t>Jumlah</t>
  </si>
  <si>
    <t>Prosentase (%)</t>
  </si>
  <si>
    <t>1.</t>
  </si>
  <si>
    <t>2.</t>
  </si>
  <si>
    <t>3.</t>
  </si>
  <si>
    <t>4.</t>
  </si>
  <si>
    <t>5.</t>
  </si>
  <si>
    <t>6.</t>
  </si>
  <si>
    <t>7.</t>
  </si>
  <si>
    <t>Alasan</t>
  </si>
  <si>
    <t>% dari Total PUS yang ada (Domisili)</t>
  </si>
  <si>
    <t>% dari PUS yang tidak KB</t>
  </si>
  <si>
    <t>Hamil</t>
  </si>
  <si>
    <t>Ingin anak segera</t>
  </si>
  <si>
    <t>Ingin anak ditunda</t>
  </si>
  <si>
    <t>Tidak ingin anak</t>
  </si>
  <si>
    <t>pus dom</t>
  </si>
  <si>
    <t>Pra sejahtera</t>
  </si>
  <si>
    <t>aktif</t>
  </si>
  <si>
    <t>LAMPIRAN    : 8</t>
  </si>
  <si>
    <t>TAHUN 2018</t>
  </si>
  <si>
    <t xml:space="preserve">SAMPAI DENGAN BULAN </t>
  </si>
  <si>
    <t>JUMLAH KELOMPOK   MENDAPAT MODAL</t>
  </si>
  <si>
    <t xml:space="preserve"> JUMLAH ANGG KEL</t>
  </si>
  <si>
    <t>Methode Kontrasepsi</t>
  </si>
  <si>
    <t>tabel 2</t>
  </si>
  <si>
    <t>74, 47</t>
  </si>
  <si>
    <t>95, 37</t>
  </si>
  <si>
    <t>45, 50</t>
  </si>
  <si>
    <t>73, 30</t>
  </si>
  <si>
    <t>88, 02</t>
  </si>
  <si>
    <t>85, 93</t>
  </si>
  <si>
    <t>135, 10</t>
  </si>
  <si>
    <t>85, 98</t>
  </si>
  <si>
    <t>tabel 1.2</t>
  </si>
  <si>
    <t>tabel 1.1</t>
  </si>
  <si>
    <t>tabel2</t>
  </si>
  <si>
    <t>tabel 3</t>
  </si>
  <si>
    <t xml:space="preserve">aktif KS 1 </t>
  </si>
  <si>
    <t>alasan tidak berkb ks 1</t>
  </si>
  <si>
    <t xml:space="preserve">IUD </t>
  </si>
  <si>
    <t xml:space="preserve">MOW </t>
  </si>
  <si>
    <t xml:space="preserve">MOP </t>
  </si>
  <si>
    <t xml:space="preserve">IMPLANT </t>
  </si>
  <si>
    <t xml:space="preserve">Hamil </t>
  </si>
  <si>
    <t>Ingin Anak Segera (IAS)</t>
  </si>
  <si>
    <t>Ingin Anak Ditunda (IAT)</t>
  </si>
  <si>
    <t>Tidak Ingin Anak Lagi (TIAL)</t>
  </si>
  <si>
    <t>PPM MKJP</t>
  </si>
  <si>
    <t>SWA
STA</t>
  </si>
  <si>
    <t>Jml Klg yg jd
angg Klp Keg
 hadir dlm Peny</t>
  </si>
  <si>
    <t>Jml Ang Poktan berstatus PUS</t>
  </si>
  <si>
    <t xml:space="preserve"> meng KKA</t>
  </si>
  <si>
    <t>BINA KELUARGA BALITA (BKB)</t>
  </si>
  <si>
    <t>JUMLAH  KELUARGA  KELOMPOK KEGIATAN</t>
  </si>
  <si>
    <t xml:space="preserve"> PUS  Kel PR S &amp; KS 1</t>
  </si>
  <si>
    <t>BINA KELUARGA REMAJA (BKR)</t>
  </si>
  <si>
    <t>BINA KELUARGA LANSIA (BKL)</t>
  </si>
  <si>
    <t>Klg Sasaran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</si>
  <si>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</si>
  <si>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PUS Ang Poktan Pes KB Pra S/KS I  </t>
  </si>
  <si>
    <t>PUS Angg
 Poktan mjd Pes KB</t>
  </si>
  <si>
    <t>Jml Poktan Mjd Pes KB kel Pra S &amp; KS I</t>
  </si>
  <si>
    <t>KGD</t>
  </si>
  <si>
    <t>KRJ</t>
  </si>
  <si>
    <t>PGD</t>
  </si>
  <si>
    <t>KRTG</t>
  </si>
  <si>
    <t>Jml Pertmuan/Penylhn. Poktan</t>
  </si>
  <si>
    <t>Jml Pertmun/Penylhn. Poktan</t>
  </si>
  <si>
    <t>% Anggotan Poktan BerKB</t>
  </si>
  <si>
    <t>LAMPIRAN 13</t>
  </si>
  <si>
    <t>sama</t>
  </si>
  <si>
    <t>beda</t>
  </si>
  <si>
    <t xml:space="preserve">                           </t>
  </si>
  <si>
    <t>pa jan 2019</t>
  </si>
  <si>
    <t>Sumber: f1. Dallap. Bid. Dalduk</t>
  </si>
  <si>
    <t>Prosentase (%) PPM</t>
  </si>
  <si>
    <t>BIJI</t>
  </si>
  <si>
    <t>Lusin</t>
  </si>
  <si>
    <t>Set</t>
  </si>
  <si>
    <t>Vial</t>
  </si>
  <si>
    <t>Stri</t>
  </si>
  <si>
    <t>Peb</t>
  </si>
  <si>
    <t>:  FEBRUARI 2019</t>
  </si>
  <si>
    <t xml:space="preserve">Pelayanan Klinik KB Pemerintah sebanyak </t>
  </si>
  <si>
    <t xml:space="preserve">Atau </t>
  </si>
  <si>
    <t xml:space="preserve">Pelayanan Klinik Swasta sebanyak </t>
  </si>
  <si>
    <t>Dokter Praktek Swasta sebanyak</t>
  </si>
  <si>
    <t xml:space="preserve">Bidan Praktek Swasta sebanyak </t>
  </si>
  <si>
    <t>Pelayanan lain sebanyak</t>
  </si>
  <si>
    <t>a.</t>
  </si>
  <si>
    <t xml:space="preserve">Jumlah KKB Pemerintah yang melapor </t>
  </si>
  <si>
    <t>(</t>
  </si>
  <si>
    <t>)</t>
  </si>
  <si>
    <t>dari</t>
  </si>
  <si>
    <t>yang ada</t>
  </si>
  <si>
    <t>b.</t>
  </si>
  <si>
    <t xml:space="preserve">Jumlah KKB Swasta yang melapor </t>
  </si>
  <si>
    <t>c.</t>
  </si>
  <si>
    <r>
      <t xml:space="preserve"> </t>
    </r>
    <r>
      <rPr>
        <sz val="12"/>
        <color rgb="FF000000"/>
        <rFont val="Times New Roman"/>
        <family val="1"/>
      </rPr>
      <t xml:space="preserve">Jumlah DPS yang melapor </t>
    </r>
  </si>
  <si>
    <t>d.</t>
  </si>
  <si>
    <r>
      <t xml:space="preserve"> </t>
    </r>
    <r>
      <rPr>
        <sz val="12"/>
        <color rgb="FF000000"/>
        <rFont val="Times New Roman"/>
        <family val="1"/>
      </rPr>
      <t xml:space="preserve">Jumlah BPS yang melapor </t>
    </r>
  </si>
  <si>
    <t>e.</t>
  </si>
  <si>
    <r>
      <t xml:space="preserve"> </t>
    </r>
    <r>
      <rPr>
        <sz val="12"/>
        <color rgb="FF000000"/>
        <rFont val="Times New Roman"/>
        <family val="1"/>
      </rPr>
      <t>Jumlah Jejaring Lainnya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</si>
</sst>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0_)"/>
    <numFmt numFmtId="167" formatCode="0.00_)"/>
    <numFmt numFmtId="168" formatCode="0.0"/>
  </numFmts>
  <fonts count="79"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14"/>
      <name val="HLV"/>
    </font>
    <font>
      <b/>
      <sz val="14"/>
      <name val="HLV"/>
    </font>
    <font>
      <b/>
      <sz val="10"/>
      <name val="HLV"/>
    </font>
    <font>
      <b/>
      <i/>
      <sz val="8"/>
      <name val="HLV"/>
    </font>
    <font>
      <b/>
      <sz val="10"/>
      <color indexed="8"/>
      <name val="HLV"/>
    </font>
    <font>
      <sz val="10"/>
      <color indexed="8"/>
      <name val="HLV"/>
    </font>
    <font>
      <b/>
      <sz val="12"/>
      <name val="HLV"/>
    </font>
    <font>
      <i/>
      <sz val="8"/>
      <name val="HLV"/>
    </font>
    <font>
      <sz val="8"/>
      <name val="HLV"/>
    </font>
    <font>
      <b/>
      <i/>
      <sz val="6"/>
      <name val="HLV"/>
    </font>
    <font>
      <b/>
      <sz val="8"/>
      <name val="HLV"/>
    </font>
    <font>
      <b/>
      <sz val="8"/>
      <color indexed="8"/>
      <name val="HLV"/>
    </font>
    <font>
      <sz val="10"/>
      <name val="HLV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  <charset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indexed="8"/>
      <name val="HLV"/>
      <charset val="1"/>
    </font>
    <font>
      <b/>
      <sz val="8"/>
      <name val="Arial"/>
      <family val="2"/>
    </font>
    <font>
      <sz val="8"/>
      <color theme="1"/>
      <name val="Calibri"/>
      <family val="2"/>
      <charset val="1"/>
      <scheme val="minor"/>
    </font>
    <font>
      <sz val="8"/>
      <color indexed="8"/>
      <name val="HLV"/>
    </font>
    <font>
      <b/>
      <sz val="12"/>
      <name val="Calibri"/>
      <family val="2"/>
    </font>
    <font>
      <sz val="14"/>
      <color theme="1"/>
      <name val="Calibri"/>
      <family val="2"/>
      <scheme val="minor"/>
    </font>
    <font>
      <sz val="12"/>
      <name val="Impact"/>
      <family val="2"/>
    </font>
    <font>
      <sz val="16"/>
      <name val="Tahoma"/>
      <family val="2"/>
    </font>
    <font>
      <sz val="12"/>
      <name val="Tms Rmn"/>
    </font>
    <font>
      <sz val="8"/>
      <name val="Impact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/>
      <sz val="8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6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7"/>
      <color indexed="8"/>
      <name val="Calibri"/>
      <family val="2"/>
    </font>
    <font>
      <b/>
      <sz val="7"/>
      <color theme="1"/>
      <name val="Calibri"/>
      <family val="2"/>
      <scheme val="minor"/>
    </font>
    <font>
      <b/>
      <sz val="7"/>
      <color indexed="8"/>
      <name val="HLV"/>
    </font>
    <font>
      <sz val="11"/>
      <color rgb="FFFF0000"/>
      <name val="Calibri"/>
      <family val="2"/>
      <charset val="1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HVL"/>
      <charset val="1"/>
    </font>
    <font>
      <b/>
      <sz val="12"/>
      <color indexed="8"/>
      <name val="HLV"/>
      <charset val="1"/>
    </font>
    <font>
      <sz val="12"/>
      <color theme="1"/>
      <name val="Calibri"/>
      <family val="2"/>
      <charset val="1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7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/>
      <bottom/>
      <diagonal/>
    </border>
    <border>
      <left style="medium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0"/>
      </bottom>
      <diagonal/>
    </border>
    <border>
      <left style="medium">
        <color indexed="0"/>
      </left>
      <right/>
      <top/>
      <bottom style="thin">
        <color indexed="0"/>
      </bottom>
      <diagonal/>
    </border>
    <border>
      <left/>
      <right style="thick">
        <color indexed="0"/>
      </right>
      <top/>
      <bottom style="thin">
        <color indexed="0"/>
      </bottom>
      <diagonal/>
    </border>
    <border>
      <left style="medium">
        <color indexed="0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 style="medium">
        <color indexed="0"/>
      </right>
      <top/>
      <bottom style="thin">
        <color indexed="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22" fillId="0" borderId="0" applyFont="0" applyFill="0" applyBorder="0" applyAlignment="0" applyProtection="0"/>
    <xf numFmtId="0" fontId="29" fillId="0" borderId="0"/>
    <xf numFmtId="0" fontId="41" fillId="0" borderId="0"/>
  </cellStyleXfs>
  <cellXfs count="1030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2" fontId="0" fillId="0" borderId="1" xfId="0" applyNumberFormat="1" applyBorder="1"/>
    <xf numFmtId="0" fontId="0" fillId="0" borderId="2" xfId="0" applyBorder="1"/>
    <xf numFmtId="16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6" fontId="0" fillId="0" borderId="1" xfId="0" applyNumberFormat="1" applyBorder="1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22" xfId="0" applyFont="1" applyFill="1" applyBorder="1" applyAlignment="1">
      <alignment horizontal="center"/>
    </xf>
    <xf numFmtId="0" fontId="8" fillId="2" borderId="24" xfId="0" applyFont="1" applyFill="1" applyBorder="1"/>
    <xf numFmtId="0" fontId="8" fillId="2" borderId="25" xfId="0" applyFont="1" applyFill="1" applyBorder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2" borderId="18" xfId="0" applyFont="1" applyFill="1" applyBorder="1" applyAlignment="1">
      <alignment horizontal="centerContinuous"/>
    </xf>
    <xf numFmtId="0" fontId="9" fillId="2" borderId="27" xfId="0" applyFont="1" applyFill="1" applyBorder="1"/>
    <xf numFmtId="0" fontId="9" fillId="0" borderId="27" xfId="0" applyFont="1" applyBorder="1"/>
    <xf numFmtId="167" fontId="9" fillId="2" borderId="27" xfId="0" applyNumberFormat="1" applyFont="1" applyFill="1" applyBorder="1"/>
    <xf numFmtId="1" fontId="9" fillId="2" borderId="27" xfId="0" applyNumberFormat="1" applyFont="1" applyFill="1" applyBorder="1"/>
    <xf numFmtId="166" fontId="9" fillId="2" borderId="27" xfId="0" applyNumberFormat="1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8" fillId="2" borderId="29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2" borderId="29" xfId="0" applyFont="1" applyFill="1" applyBorder="1"/>
    <xf numFmtId="0" fontId="8" fillId="2" borderId="28" xfId="0" applyFont="1" applyFill="1" applyBorder="1" applyAlignment="1">
      <alignment horizontal="center"/>
    </xf>
    <xf numFmtId="166" fontId="0" fillId="0" borderId="0" xfId="0" applyNumberFormat="1"/>
    <xf numFmtId="0" fontId="14" fillId="0" borderId="0" xfId="0" applyFont="1"/>
    <xf numFmtId="0" fontId="13" fillId="0" borderId="0" xfId="0" applyFont="1" applyAlignment="1">
      <alignment vertical="top"/>
    </xf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0" fontId="2" fillId="0" borderId="13" xfId="0" applyFont="1" applyBorder="1"/>
    <xf numFmtId="0" fontId="19" fillId="0" borderId="0" xfId="0" applyFont="1"/>
    <xf numFmtId="0" fontId="0" fillId="0" borderId="34" xfId="0" applyBorder="1"/>
    <xf numFmtId="0" fontId="20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1" fillId="0" borderId="0" xfId="0" applyFont="1"/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/>
    <xf numFmtId="2" fontId="0" fillId="0" borderId="47" xfId="0" applyNumberFormat="1" applyBorder="1"/>
    <xf numFmtId="0" fontId="0" fillId="0" borderId="48" xfId="0" applyBorder="1" applyAlignment="1">
      <alignment horizontal="center"/>
    </xf>
    <xf numFmtId="0" fontId="0" fillId="0" borderId="13" xfId="0" applyBorder="1"/>
    <xf numFmtId="2" fontId="0" fillId="0" borderId="13" xfId="0" applyNumberFormat="1" applyBorder="1"/>
    <xf numFmtId="0" fontId="0" fillId="0" borderId="49" xfId="0" applyBorder="1"/>
    <xf numFmtId="0" fontId="19" fillId="0" borderId="1" xfId="0" applyFont="1" applyBorder="1"/>
    <xf numFmtId="0" fontId="0" fillId="0" borderId="35" xfId="0" applyBorder="1"/>
    <xf numFmtId="0" fontId="0" fillId="0" borderId="36" xfId="0" applyBorder="1"/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40" xfId="0" applyBorder="1"/>
    <xf numFmtId="0" fontId="0" fillId="0" borderId="47" xfId="0" applyBorder="1" applyAlignment="1">
      <alignment horizontal="center"/>
    </xf>
    <xf numFmtId="0" fontId="0" fillId="0" borderId="46" xfId="0" applyBorder="1"/>
    <xf numFmtId="0" fontId="0" fillId="0" borderId="48" xfId="0" applyBorder="1"/>
    <xf numFmtId="2" fontId="0" fillId="0" borderId="49" xfId="0" applyNumberFormat="1" applyBorder="1"/>
    <xf numFmtId="0" fontId="0" fillId="0" borderId="43" xfId="0" applyBorder="1" applyAlignment="1">
      <alignment vertical="center"/>
    </xf>
    <xf numFmtId="0" fontId="23" fillId="0" borderId="0" xfId="0" applyFont="1"/>
    <xf numFmtId="0" fontId="8" fillId="2" borderId="51" xfId="0" applyFont="1" applyFill="1" applyBorder="1"/>
    <xf numFmtId="0" fontId="8" fillId="2" borderId="52" xfId="0" applyFont="1" applyFill="1" applyBorder="1"/>
    <xf numFmtId="0" fontId="8" fillId="2" borderId="53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Continuous"/>
    </xf>
    <xf numFmtId="0" fontId="8" fillId="2" borderId="55" xfId="0" applyFont="1" applyFill="1" applyBorder="1" applyAlignment="1">
      <alignment horizontal="centerContinuous"/>
    </xf>
    <xf numFmtId="0" fontId="0" fillId="0" borderId="55" xfId="0" applyBorder="1"/>
    <xf numFmtId="0" fontId="0" fillId="0" borderId="56" xfId="0" applyBorder="1"/>
    <xf numFmtId="0" fontId="0" fillId="0" borderId="54" xfId="0" applyBorder="1"/>
    <xf numFmtId="0" fontId="6" fillId="0" borderId="55" xfId="0" applyFont="1" applyBorder="1"/>
    <xf numFmtId="0" fontId="6" fillId="3" borderId="54" xfId="0" applyFont="1" applyFill="1" applyBorder="1"/>
    <xf numFmtId="0" fontId="8" fillId="2" borderId="58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60" xfId="0" applyFont="1" applyFill="1" applyBorder="1"/>
    <xf numFmtId="0" fontId="8" fillId="2" borderId="61" xfId="0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Continuous"/>
    </xf>
    <xf numFmtId="0" fontId="9" fillId="2" borderId="64" xfId="0" applyFont="1" applyFill="1" applyBorder="1" applyAlignment="1">
      <alignment horizontal="center"/>
    </xf>
    <xf numFmtId="0" fontId="9" fillId="2" borderId="65" xfId="0" applyFont="1" applyFill="1" applyBorder="1"/>
    <xf numFmtId="0" fontId="8" fillId="2" borderId="68" xfId="0" applyFont="1" applyFill="1" applyBorder="1"/>
    <xf numFmtId="167" fontId="8" fillId="2" borderId="68" xfId="0" applyNumberFormat="1" applyFont="1" applyFill="1" applyBorder="1"/>
    <xf numFmtId="0" fontId="9" fillId="2" borderId="0" xfId="0" applyFont="1" applyFill="1"/>
    <xf numFmtId="0" fontId="8" fillId="2" borderId="70" xfId="0" applyFont="1" applyFill="1" applyBorder="1"/>
    <xf numFmtId="0" fontId="8" fillId="2" borderId="71" xfId="0" applyFont="1" applyFill="1" applyBorder="1"/>
    <xf numFmtId="0" fontId="6" fillId="0" borderId="7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8" fillId="2" borderId="77" xfId="0" applyFont="1" applyFill="1" applyBorder="1" applyAlignment="1">
      <alignment horizontal="center"/>
    </xf>
    <xf numFmtId="0" fontId="8" fillId="2" borderId="77" xfId="0" applyFont="1" applyFill="1" applyBorder="1"/>
    <xf numFmtId="0" fontId="9" fillId="2" borderId="28" xfId="0" applyFont="1" applyFill="1" applyBorder="1" applyAlignment="1">
      <alignment vertical="center"/>
    </xf>
    <xf numFmtId="167" fontId="9" fillId="2" borderId="28" xfId="0" applyNumberFormat="1" applyFont="1" applyFill="1" applyBorder="1" applyAlignment="1">
      <alignment vertical="center"/>
    </xf>
    <xf numFmtId="166" fontId="9" fillId="2" borderId="2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2" borderId="82" xfId="0" applyFont="1" applyFill="1" applyBorder="1"/>
    <xf numFmtId="167" fontId="8" fillId="2" borderId="84" xfId="0" applyNumberFormat="1" applyFont="1" applyFill="1" applyBorder="1"/>
    <xf numFmtId="166" fontId="8" fillId="2" borderId="84" xfId="0" applyNumberFormat="1" applyFont="1" applyFill="1" applyBorder="1"/>
    <xf numFmtId="166" fontId="8" fillId="2" borderId="67" xfId="0" applyNumberFormat="1" applyFont="1" applyFill="1" applyBorder="1"/>
    <xf numFmtId="167" fontId="8" fillId="2" borderId="69" xfId="0" applyNumberFormat="1" applyFont="1" applyFill="1" applyBorder="1"/>
    <xf numFmtId="0" fontId="15" fillId="2" borderId="85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86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0" fillId="0" borderId="42" xfId="0" applyBorder="1"/>
    <xf numFmtId="0" fontId="0" fillId="0" borderId="90" xfId="0" applyBorder="1" applyAlignment="1">
      <alignment horizontal="center"/>
    </xf>
    <xf numFmtId="0" fontId="0" fillId="0" borderId="91" xfId="0" applyBorder="1"/>
    <xf numFmtId="0" fontId="0" fillId="0" borderId="44" xfId="0" applyBorder="1" applyAlignment="1">
      <alignment horizontal="center"/>
    </xf>
    <xf numFmtId="0" fontId="0" fillId="0" borderId="43" xfId="0" applyBorder="1"/>
    <xf numFmtId="165" fontId="24" fillId="0" borderId="1" xfId="1" applyFont="1" applyBorder="1"/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47" xfId="0" applyNumberForma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10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49" xfId="0" applyNumberFormat="1" applyFont="1" applyBorder="1" applyAlignment="1">
      <alignment horizontal="right" vertical="center"/>
    </xf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0" fillId="0" borderId="107" xfId="0" applyBorder="1"/>
    <xf numFmtId="0" fontId="29" fillId="0" borderId="105" xfId="0" applyFont="1" applyBorder="1" applyAlignment="1">
      <alignment horizontal="center"/>
    </xf>
    <xf numFmtId="0" fontId="0" fillId="0" borderId="105" xfId="0" applyBorder="1"/>
    <xf numFmtId="0" fontId="2" fillId="0" borderId="106" xfId="0" applyFont="1" applyBorder="1"/>
    <xf numFmtId="2" fontId="2" fillId="0" borderId="106" xfId="0" applyNumberFormat="1" applyFont="1" applyBorder="1" applyAlignment="1">
      <alignment horizontal="center"/>
    </xf>
    <xf numFmtId="0" fontId="19" fillId="0" borderId="106" xfId="0" applyFont="1" applyBorder="1" applyAlignment="1">
      <alignment horizontal="center" vertical="center" wrapText="1"/>
    </xf>
    <xf numFmtId="0" fontId="29" fillId="0" borderId="95" xfId="0" applyFont="1" applyBorder="1" applyAlignment="1">
      <alignment horizontal="center"/>
    </xf>
    <xf numFmtId="0" fontId="0" fillId="0" borderId="95" xfId="0" applyBorder="1"/>
    <xf numFmtId="0" fontId="2" fillId="0" borderId="107" xfId="0" applyFont="1" applyBorder="1"/>
    <xf numFmtId="165" fontId="0" fillId="0" borderId="107" xfId="0" applyNumberFormat="1" applyBorder="1"/>
    <xf numFmtId="0" fontId="31" fillId="0" borderId="0" xfId="0" applyFont="1"/>
    <xf numFmtId="0" fontId="33" fillId="2" borderId="27" xfId="0" applyFont="1" applyFill="1" applyBorder="1"/>
    <xf numFmtId="0" fontId="34" fillId="0" borderId="2" xfId="0" applyFont="1" applyBorder="1"/>
    <xf numFmtId="0" fontId="34" fillId="0" borderId="34" xfId="0" applyFont="1" applyBorder="1"/>
    <xf numFmtId="0" fontId="34" fillId="0" borderId="4" xfId="0" applyFont="1" applyBorder="1"/>
    <xf numFmtId="0" fontId="35" fillId="0" borderId="0" xfId="0" applyFont="1"/>
    <xf numFmtId="167" fontId="36" fillId="2" borderId="110" xfId="0" applyNumberFormat="1" applyFont="1" applyFill="1" applyBorder="1"/>
    <xf numFmtId="0" fontId="37" fillId="0" borderId="0" xfId="0" applyFont="1"/>
    <xf numFmtId="0" fontId="32" fillId="0" borderId="0" xfId="0" applyFont="1"/>
    <xf numFmtId="0" fontId="38" fillId="0" borderId="0" xfId="0" applyFont="1"/>
    <xf numFmtId="165" fontId="0" fillId="0" borderId="13" xfId="0" applyNumberFormat="1" applyBorder="1"/>
    <xf numFmtId="0" fontId="39" fillId="0" borderId="0" xfId="2" applyFont="1"/>
    <xf numFmtId="0" fontId="42" fillId="0" borderId="0" xfId="2" applyFont="1"/>
    <xf numFmtId="0" fontId="0" fillId="5" borderId="1" xfId="0" applyFill="1" applyBorder="1"/>
    <xf numFmtId="0" fontId="0" fillId="5" borderId="0" xfId="0" applyFill="1"/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Continuous"/>
    </xf>
    <xf numFmtId="0" fontId="15" fillId="2" borderId="1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43" fillId="0" borderId="0" xfId="0" applyFont="1" applyAlignment="1">
      <alignment vertical="center"/>
    </xf>
    <xf numFmtId="0" fontId="47" fillId="0" borderId="0" xfId="2" applyFont="1" applyAlignment="1">
      <alignment vertical="center"/>
    </xf>
    <xf numFmtId="0" fontId="49" fillId="4" borderId="173" xfId="0" quotePrefix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9" fillId="0" borderId="0" xfId="2" applyFont="1"/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120" xfId="2" applyFont="1" applyBorder="1" applyAlignment="1">
      <alignment vertical="center"/>
    </xf>
    <xf numFmtId="0" fontId="52" fillId="0" borderId="121" xfId="2" applyFont="1" applyBorder="1" applyAlignment="1">
      <alignment vertical="center"/>
    </xf>
    <xf numFmtId="0" fontId="43" fillId="0" borderId="121" xfId="2" applyFont="1" applyBorder="1" applyAlignment="1">
      <alignment vertical="center"/>
    </xf>
    <xf numFmtId="0" fontId="43" fillId="0" borderId="121" xfId="0" applyFont="1" applyBorder="1" applyAlignment="1">
      <alignment vertical="center"/>
    </xf>
    <xf numFmtId="0" fontId="43" fillId="0" borderId="122" xfId="0" applyFont="1" applyBorder="1" applyAlignment="1">
      <alignment vertical="center"/>
    </xf>
    <xf numFmtId="0" fontId="53" fillId="0" borderId="0" xfId="2" applyFont="1"/>
    <xf numFmtId="0" fontId="52" fillId="0" borderId="123" xfId="2" applyFont="1" applyBorder="1" applyAlignment="1">
      <alignment vertical="center"/>
    </xf>
    <xf numFmtId="0" fontId="52" fillId="0" borderId="0" xfId="2" applyFont="1" applyAlignment="1">
      <alignment vertical="center"/>
    </xf>
    <xf numFmtId="0" fontId="43" fillId="0" borderId="0" xfId="2" applyFont="1" applyAlignment="1">
      <alignment vertical="center"/>
    </xf>
    <xf numFmtId="0" fontId="43" fillId="0" borderId="124" xfId="0" applyFont="1" applyBorder="1" applyAlignment="1">
      <alignment vertical="center"/>
    </xf>
    <xf numFmtId="0" fontId="52" fillId="0" borderId="125" xfId="2" applyFont="1" applyBorder="1" applyAlignment="1">
      <alignment vertical="center"/>
    </xf>
    <xf numFmtId="0" fontId="52" fillId="0" borderId="126" xfId="2" applyFont="1" applyBorder="1" applyAlignment="1">
      <alignment vertical="center"/>
    </xf>
    <xf numFmtId="0" fontId="43" fillId="0" borderId="126" xfId="2" applyFont="1" applyBorder="1" applyAlignment="1">
      <alignment horizontal="center" vertical="center"/>
    </xf>
    <xf numFmtId="0" fontId="43" fillId="0" borderId="126" xfId="0" applyFont="1" applyBorder="1" applyAlignment="1">
      <alignment vertical="center"/>
    </xf>
    <xf numFmtId="0" fontId="43" fillId="0" borderId="126" xfId="2" applyFont="1" applyBorder="1" applyAlignment="1">
      <alignment vertical="center"/>
    </xf>
    <xf numFmtId="0" fontId="43" fillId="0" borderId="127" xfId="0" applyFont="1" applyBorder="1" applyAlignment="1">
      <alignment vertical="center"/>
    </xf>
    <xf numFmtId="0" fontId="54" fillId="0" borderId="0" xfId="2" applyFont="1"/>
    <xf numFmtId="0" fontId="43" fillId="0" borderId="0" xfId="0" applyFont="1" applyAlignment="1">
      <alignment horizontal="left" vertical="center"/>
    </xf>
    <xf numFmtId="0" fontId="43" fillId="0" borderId="0" xfId="0" quotePrefix="1" applyFont="1" applyAlignment="1">
      <alignment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/>
    <xf numFmtId="0" fontId="54" fillId="0" borderId="140" xfId="2" applyFont="1" applyBorder="1" applyAlignment="1">
      <alignment horizontal="left" vertical="center"/>
    </xf>
    <xf numFmtId="0" fontId="54" fillId="0" borderId="145" xfId="2" applyFont="1" applyBorder="1" applyAlignment="1">
      <alignment horizontal="left" vertical="center"/>
    </xf>
    <xf numFmtId="0" fontId="54" fillId="0" borderId="146" xfId="2" applyFont="1" applyBorder="1" applyAlignment="1">
      <alignment horizontal="left" vertical="center"/>
    </xf>
    <xf numFmtId="0" fontId="54" fillId="0" borderId="0" xfId="2" applyFont="1" applyAlignment="1">
      <alignment horizontal="left" vertical="center"/>
    </xf>
    <xf numFmtId="0" fontId="54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54" fillId="0" borderId="111" xfId="2" applyFont="1" applyBorder="1" applyAlignment="1">
      <alignment horizontal="left" vertical="center"/>
    </xf>
    <xf numFmtId="0" fontId="54" fillId="0" borderId="146" xfId="2" applyFont="1" applyBorder="1" applyAlignment="1">
      <alignment vertical="center"/>
    </xf>
    <xf numFmtId="0" fontId="51" fillId="0" borderId="0" xfId="0" applyFont="1"/>
    <xf numFmtId="0" fontId="49" fillId="0" borderId="146" xfId="2" applyFont="1" applyBorder="1" applyAlignment="1">
      <alignment horizontal="left" vertical="center"/>
    </xf>
    <xf numFmtId="0" fontId="50" fillId="0" borderId="147" xfId="2" applyFont="1" applyBorder="1" applyAlignment="1">
      <alignment vertical="center"/>
    </xf>
    <xf numFmtId="0" fontId="50" fillId="0" borderId="144" xfId="2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49" fillId="0" borderId="151" xfId="2" applyFont="1" applyBorder="1" applyAlignment="1">
      <alignment vertical="center"/>
    </xf>
    <xf numFmtId="0" fontId="50" fillId="0" borderId="126" xfId="2" applyFont="1" applyBorder="1" applyAlignment="1">
      <alignment vertical="center"/>
    </xf>
    <xf numFmtId="0" fontId="50" fillId="0" borderId="126" xfId="2" applyFont="1" applyBorder="1" applyAlignment="1">
      <alignment horizontal="left" vertical="center"/>
    </xf>
    <xf numFmtId="0" fontId="50" fillId="0" borderId="152" xfId="2" applyFont="1" applyBorder="1" applyAlignment="1">
      <alignment horizontal="left" vertical="center"/>
    </xf>
    <xf numFmtId="0" fontId="54" fillId="0" borderId="176" xfId="0" applyFont="1" applyBorder="1" applyAlignment="1">
      <alignment horizontal="center" vertical="center"/>
    </xf>
    <xf numFmtId="0" fontId="54" fillId="0" borderId="140" xfId="0" applyFont="1" applyBorder="1" applyAlignment="1">
      <alignment horizontal="left" vertical="center"/>
    </xf>
    <xf numFmtId="0" fontId="54" fillId="0" borderId="139" xfId="0" applyFont="1" applyBorder="1" applyAlignment="1">
      <alignment horizontal="left" vertical="center"/>
    </xf>
    <xf numFmtId="0" fontId="54" fillId="0" borderId="147" xfId="0" applyFont="1" applyBorder="1" applyAlignment="1">
      <alignment horizontal="left" vertical="center"/>
    </xf>
    <xf numFmtId="0" fontId="54" fillId="0" borderId="144" xfId="0" applyFont="1" applyBorder="1" applyAlignment="1">
      <alignment horizontal="left" vertical="center"/>
    </xf>
    <xf numFmtId="0" fontId="54" fillId="7" borderId="163" xfId="0" applyFont="1" applyFill="1" applyBorder="1" applyAlignment="1">
      <alignment horizontal="center" vertical="center"/>
    </xf>
    <xf numFmtId="0" fontId="54" fillId="7" borderId="146" xfId="0" applyFont="1" applyFill="1" applyBorder="1" applyAlignment="1">
      <alignment horizontal="center" vertical="center"/>
    </xf>
    <xf numFmtId="0" fontId="54" fillId="7" borderId="162" xfId="0" applyFont="1" applyFill="1" applyBorder="1" applyAlignment="1">
      <alignment horizontal="center" vertical="center"/>
    </xf>
    <xf numFmtId="0" fontId="54" fillId="7" borderId="165" xfId="0" applyFont="1" applyFill="1" applyBorder="1" applyAlignment="1">
      <alignment horizontal="center" vertical="center"/>
    </xf>
    <xf numFmtId="0" fontId="54" fillId="7" borderId="160" xfId="0" applyFont="1" applyFill="1" applyBorder="1" applyAlignment="1">
      <alignment horizontal="center" vertical="center"/>
    </xf>
    <xf numFmtId="0" fontId="54" fillId="7" borderId="147" xfId="0" applyFont="1" applyFill="1" applyBorder="1" applyAlignment="1">
      <alignment horizontal="center" vertical="center"/>
    </xf>
    <xf numFmtId="0" fontId="54" fillId="7" borderId="159" xfId="0" applyFont="1" applyFill="1" applyBorder="1" applyAlignment="1">
      <alignment horizontal="center" vertical="center"/>
    </xf>
    <xf numFmtId="0" fontId="54" fillId="7" borderId="144" xfId="0" applyFont="1" applyFill="1" applyBorder="1" applyAlignment="1">
      <alignment horizontal="center" vertical="center"/>
    </xf>
    <xf numFmtId="0" fontId="54" fillId="7" borderId="145" xfId="0" applyFont="1" applyFill="1" applyBorder="1" applyAlignment="1">
      <alignment horizontal="center" vertical="center"/>
    </xf>
    <xf numFmtId="0" fontId="54" fillId="0" borderId="179" xfId="0" applyFont="1" applyBorder="1" applyAlignment="1">
      <alignment horizontal="center" vertical="center"/>
    </xf>
    <xf numFmtId="0" fontId="54" fillId="0" borderId="153" xfId="0" applyFont="1" applyBorder="1" applyAlignment="1">
      <alignment horizontal="left" vertical="center"/>
    </xf>
    <xf numFmtId="0" fontId="54" fillId="0" borderId="150" xfId="0" applyFont="1" applyBorder="1" applyAlignment="1">
      <alignment horizontal="left" vertical="center"/>
    </xf>
    <xf numFmtId="0" fontId="54" fillId="7" borderId="151" xfId="0" applyFont="1" applyFill="1" applyBorder="1" applyAlignment="1">
      <alignment horizontal="center" vertical="center"/>
    </xf>
    <xf numFmtId="0" fontId="54" fillId="7" borderId="153" xfId="0" applyFont="1" applyFill="1" applyBorder="1" applyAlignment="1">
      <alignment horizontal="center" vertical="center"/>
    </xf>
    <xf numFmtId="0" fontId="54" fillId="7" borderId="15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112" xfId="0" applyFont="1" applyBorder="1" applyAlignment="1">
      <alignment horizontal="left" vertical="center"/>
    </xf>
    <xf numFmtId="0" fontId="54" fillId="0" borderId="111" xfId="0" applyFont="1" applyBorder="1" applyAlignment="1">
      <alignment horizontal="left" vertical="center"/>
    </xf>
    <xf numFmtId="0" fontId="54" fillId="0" borderId="111" xfId="0" applyFont="1" applyBorder="1" applyAlignment="1">
      <alignment vertical="center"/>
    </xf>
    <xf numFmtId="0" fontId="54" fillId="0" borderId="116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145" xfId="0" applyFont="1" applyBorder="1" applyAlignment="1">
      <alignment horizontal="left" vertical="center"/>
    </xf>
    <xf numFmtId="0" fontId="54" fillId="0" borderId="147" xfId="0" applyFont="1" applyBorder="1" applyAlignment="1">
      <alignment vertical="center"/>
    </xf>
    <xf numFmtId="0" fontId="54" fillId="0" borderId="144" xfId="0" applyFont="1" applyBorder="1" applyAlignment="1">
      <alignment vertical="center"/>
    </xf>
    <xf numFmtId="0" fontId="54" fillId="7" borderId="161" xfId="0" applyFont="1" applyFill="1" applyBorder="1" applyAlignment="1">
      <alignment vertical="center"/>
    </xf>
    <xf numFmtId="0" fontId="54" fillId="7" borderId="146" xfId="0" applyFont="1" applyFill="1" applyBorder="1" applyAlignment="1">
      <alignment vertical="center"/>
    </xf>
    <xf numFmtId="0" fontId="54" fillId="7" borderId="162" xfId="0" applyFont="1" applyFill="1" applyBorder="1" applyAlignment="1">
      <alignment vertical="center"/>
    </xf>
    <xf numFmtId="0" fontId="54" fillId="7" borderId="163" xfId="0" applyFont="1" applyFill="1" applyBorder="1" applyAlignment="1">
      <alignment vertical="center"/>
    </xf>
    <xf numFmtId="0" fontId="54" fillId="7" borderId="165" xfId="0" applyFont="1" applyFill="1" applyBorder="1" applyAlignment="1">
      <alignment vertical="center"/>
    </xf>
    <xf numFmtId="0" fontId="54" fillId="7" borderId="160" xfId="0" applyFont="1" applyFill="1" applyBorder="1" applyAlignment="1">
      <alignment vertical="center"/>
    </xf>
    <xf numFmtId="0" fontId="54" fillId="7" borderId="147" xfId="0" applyFont="1" applyFill="1" applyBorder="1" applyAlignment="1">
      <alignment vertical="center"/>
    </xf>
    <xf numFmtId="0" fontId="54" fillId="7" borderId="159" xfId="0" applyFont="1" applyFill="1" applyBorder="1" applyAlignment="1">
      <alignment vertical="center"/>
    </xf>
    <xf numFmtId="0" fontId="43" fillId="0" borderId="147" xfId="0" applyFont="1" applyBorder="1" applyAlignment="1">
      <alignment vertical="center"/>
    </xf>
    <xf numFmtId="0" fontId="54" fillId="7" borderId="145" xfId="0" applyFont="1" applyFill="1" applyBorder="1" applyAlignment="1">
      <alignment vertical="center"/>
    </xf>
    <xf numFmtId="0" fontId="54" fillId="7" borderId="144" xfId="0" applyFont="1" applyFill="1" applyBorder="1" applyAlignment="1">
      <alignment vertical="center"/>
    </xf>
    <xf numFmtId="0" fontId="54" fillId="0" borderId="123" xfId="0" applyFont="1" applyBorder="1" applyAlignment="1">
      <alignment vertical="center"/>
    </xf>
    <xf numFmtId="0" fontId="43" fillId="7" borderId="146" xfId="0" applyFont="1" applyFill="1" applyBorder="1" applyAlignment="1">
      <alignment vertical="center"/>
    </xf>
    <xf numFmtId="0" fontId="54" fillId="7" borderId="151" xfId="0" applyFont="1" applyFill="1" applyBorder="1" applyAlignment="1">
      <alignment vertical="center"/>
    </xf>
    <xf numFmtId="0" fontId="54" fillId="7" borderId="153" xfId="0" applyFont="1" applyFill="1" applyBorder="1" applyAlignment="1">
      <alignment vertical="center"/>
    </xf>
    <xf numFmtId="0" fontId="43" fillId="7" borderId="153" xfId="0" applyFont="1" applyFill="1" applyBorder="1" applyAlignment="1">
      <alignment vertical="center"/>
    </xf>
    <xf numFmtId="0" fontId="54" fillId="7" borderId="150" xfId="0" applyFont="1" applyFill="1" applyBorder="1" applyAlignment="1">
      <alignment vertical="center"/>
    </xf>
    <xf numFmtId="0" fontId="54" fillId="7" borderId="180" xfId="0" applyFont="1" applyFill="1" applyBorder="1" applyAlignment="1">
      <alignment vertical="center"/>
    </xf>
    <xf numFmtId="0" fontId="54" fillId="7" borderId="181" xfId="0" applyFont="1" applyFill="1" applyBorder="1" applyAlignment="1">
      <alignment vertical="center"/>
    </xf>
    <xf numFmtId="0" fontId="54" fillId="7" borderId="153" xfId="0" applyFont="1" applyFill="1" applyBorder="1" applyAlignment="1">
      <alignment horizontal="left" vertical="center"/>
    </xf>
    <xf numFmtId="0" fontId="54" fillId="7" borderId="180" xfId="0" applyFont="1" applyFill="1" applyBorder="1" applyAlignment="1">
      <alignment horizontal="left" vertical="center"/>
    </xf>
    <xf numFmtId="0" fontId="54" fillId="4" borderId="173" xfId="0" quotePrefix="1" applyFont="1" applyFill="1" applyBorder="1" applyAlignment="1">
      <alignment horizontal="center" vertical="center" wrapText="1"/>
    </xf>
    <xf numFmtId="0" fontId="54" fillId="0" borderId="140" xfId="0" applyFont="1" applyBorder="1" applyAlignment="1">
      <alignment vertical="center"/>
    </xf>
    <xf numFmtId="0" fontId="54" fillId="0" borderId="139" xfId="0" applyFont="1" applyBorder="1" applyAlignment="1">
      <alignment vertical="center"/>
    </xf>
    <xf numFmtId="0" fontId="54" fillId="0" borderId="153" xfId="0" applyFont="1" applyBorder="1" applyAlignment="1">
      <alignment vertical="center"/>
    </xf>
    <xf numFmtId="0" fontId="54" fillId="0" borderId="150" xfId="0" applyFont="1" applyBorder="1" applyAlignment="1">
      <alignment vertical="center"/>
    </xf>
    <xf numFmtId="0" fontId="55" fillId="8" borderId="0" xfId="2" applyFont="1" applyFill="1" applyAlignment="1">
      <alignment vertical="top"/>
    </xf>
    <xf numFmtId="0" fontId="46" fillId="0" borderId="0" xfId="2" applyFont="1"/>
    <xf numFmtId="0" fontId="46" fillId="8" borderId="0" xfId="2" applyFont="1" applyFill="1" applyAlignment="1">
      <alignment horizontal="center" vertical="center"/>
    </xf>
    <xf numFmtId="0" fontId="46" fillId="8" borderId="0" xfId="2" applyFont="1" applyFill="1"/>
    <xf numFmtId="0" fontId="46" fillId="8" borderId="0" xfId="2" applyFont="1" applyFill="1" applyAlignment="1">
      <alignment horizontal="left" vertical="center" wrapText="1"/>
    </xf>
    <xf numFmtId="0" fontId="47" fillId="8" borderId="0" xfId="2" applyFont="1" applyFill="1" applyAlignment="1">
      <alignment vertical="top"/>
    </xf>
    <xf numFmtId="0" fontId="47" fillId="8" borderId="0" xfId="2" applyFont="1" applyFill="1"/>
    <xf numFmtId="0" fontId="42" fillId="8" borderId="0" xfId="2" applyFont="1" applyFill="1"/>
    <xf numFmtId="0" fontId="45" fillId="8" borderId="0" xfId="2" applyFont="1" applyFill="1"/>
    <xf numFmtId="0" fontId="56" fillId="8" borderId="0" xfId="2" applyFont="1" applyFill="1" applyAlignment="1">
      <alignment horizontal="center" vertical="center"/>
    </xf>
    <xf numFmtId="0" fontId="56" fillId="8" borderId="0" xfId="2" applyFont="1" applyFill="1"/>
    <xf numFmtId="0" fontId="56" fillId="8" borderId="0" xfId="2" applyFont="1" applyFill="1" applyAlignment="1">
      <alignment horizontal="left" vertical="center" wrapText="1"/>
    </xf>
    <xf numFmtId="0" fontId="57" fillId="8" borderId="0" xfId="2" applyFont="1" applyFill="1"/>
    <xf numFmtId="0" fontId="39" fillId="8" borderId="0" xfId="2" applyFont="1" applyFill="1"/>
    <xf numFmtId="0" fontId="56" fillId="0" borderId="0" xfId="2" applyFont="1"/>
    <xf numFmtId="0" fontId="40" fillId="0" borderId="0" xfId="2" applyFont="1"/>
    <xf numFmtId="0" fontId="58" fillId="0" borderId="0" xfId="2" applyFont="1"/>
    <xf numFmtId="0" fontId="48" fillId="0" borderId="0" xfId="3" applyFont="1"/>
    <xf numFmtId="0" fontId="48" fillId="8" borderId="0" xfId="2" applyFont="1" applyFill="1"/>
    <xf numFmtId="0" fontId="8" fillId="2" borderId="63" xfId="0" applyFont="1" applyFill="1" applyBorder="1" applyAlignment="1">
      <alignment horizontal="center" vertical="center"/>
    </xf>
    <xf numFmtId="0" fontId="6" fillId="0" borderId="191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8" fillId="2" borderId="192" xfId="0" applyFont="1" applyFill="1" applyBorder="1" applyAlignment="1">
      <alignment horizontal="center"/>
    </xf>
    <xf numFmtId="0" fontId="9" fillId="2" borderId="68" xfId="0" applyFont="1" applyFill="1" applyBorder="1" applyAlignment="1">
      <alignment vertical="center"/>
    </xf>
    <xf numFmtId="0" fontId="59" fillId="0" borderId="193" xfId="0" applyFont="1" applyBorder="1" applyAlignment="1">
      <alignment horizontal="center" vertical="top" wrapText="1"/>
    </xf>
    <xf numFmtId="0" fontId="59" fillId="0" borderId="194" xfId="0" applyFont="1" applyBorder="1" applyAlignment="1">
      <alignment horizontal="center" vertical="top" wrapText="1"/>
    </xf>
    <xf numFmtId="0" fontId="59" fillId="0" borderId="99" xfId="0" applyFont="1" applyBorder="1" applyAlignment="1">
      <alignment horizontal="center" vertical="top" wrapText="1"/>
    </xf>
    <xf numFmtId="0" fontId="59" fillId="0" borderId="105" xfId="0" applyFont="1" applyBorder="1" applyAlignment="1">
      <alignment horizontal="center" vertical="top" wrapText="1"/>
    </xf>
    <xf numFmtId="0" fontId="59" fillId="0" borderId="101" xfId="0" applyFont="1" applyBorder="1" applyAlignment="1">
      <alignment vertical="top" wrapText="1"/>
    </xf>
    <xf numFmtId="0" fontId="59" fillId="0" borderId="169" xfId="0" applyFont="1" applyBorder="1" applyAlignment="1">
      <alignment vertical="top" wrapText="1"/>
    </xf>
    <xf numFmtId="0" fontId="59" fillId="0" borderId="101" xfId="0" applyFont="1" applyBorder="1" applyAlignment="1">
      <alignment horizontal="center" vertical="top" wrapText="1"/>
    </xf>
    <xf numFmtId="3" fontId="59" fillId="0" borderId="101" xfId="0" applyNumberFormat="1" applyFont="1" applyBorder="1" applyAlignment="1">
      <alignment horizontal="center" vertical="top" wrapText="1"/>
    </xf>
    <xf numFmtId="3" fontId="59" fillId="0" borderId="169" xfId="0" applyNumberFormat="1" applyFont="1" applyBorder="1" applyAlignment="1">
      <alignment horizontal="center" vertical="top" wrapText="1"/>
    </xf>
    <xf numFmtId="0" fontId="59" fillId="0" borderId="169" xfId="0" applyFont="1" applyBorder="1" applyAlignment="1">
      <alignment horizontal="center" vertical="top" wrapText="1"/>
    </xf>
    <xf numFmtId="3" fontId="59" fillId="0" borderId="168" xfId="0" applyNumberFormat="1" applyFont="1" applyBorder="1" applyAlignment="1">
      <alignment horizontal="center" vertical="top" wrapText="1"/>
    </xf>
    <xf numFmtId="0" fontId="59" fillId="0" borderId="1" xfId="0" applyFont="1" applyBorder="1" applyAlignment="1">
      <alignment horizontal="center" vertical="top" wrapText="1"/>
    </xf>
    <xf numFmtId="2" fontId="59" fillId="0" borderId="101" xfId="0" applyNumberFormat="1" applyFont="1" applyBorder="1" applyAlignment="1">
      <alignment horizontal="center" vertical="top" wrapText="1"/>
    </xf>
    <xf numFmtId="0" fontId="60" fillId="0" borderId="99" xfId="0" applyFont="1" applyBorder="1" applyAlignment="1">
      <alignment horizontal="center" vertical="top" wrapText="1"/>
    </xf>
    <xf numFmtId="0" fontId="61" fillId="0" borderId="105" xfId="0" applyFont="1" applyBorder="1" applyAlignment="1">
      <alignment vertical="top" wrapText="1"/>
    </xf>
    <xf numFmtId="0" fontId="60" fillId="0" borderId="101" xfId="0" applyFont="1" applyBorder="1" applyAlignment="1">
      <alignment vertical="top" wrapText="1"/>
    </xf>
    <xf numFmtId="0" fontId="0" fillId="0" borderId="169" xfId="0" applyBorder="1" applyAlignment="1">
      <alignment vertical="top" wrapText="1"/>
    </xf>
    <xf numFmtId="0" fontId="60" fillId="0" borderId="101" xfId="0" applyFont="1" applyBorder="1" applyAlignment="1">
      <alignment horizontal="center" vertical="top" wrapText="1"/>
    </xf>
    <xf numFmtId="0" fontId="59" fillId="0" borderId="193" xfId="0" applyFont="1" applyBorder="1" applyAlignment="1">
      <alignment horizontal="center" vertical="center" wrapText="1"/>
    </xf>
    <xf numFmtId="0" fontId="59" fillId="0" borderId="194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160" xfId="0" applyFont="1" applyBorder="1"/>
    <xf numFmtId="0" fontId="0" fillId="0" borderId="47" xfId="0" applyBorder="1" applyAlignment="1">
      <alignment horizontal="center" vertical="center"/>
    </xf>
    <xf numFmtId="0" fontId="33" fillId="2" borderId="84" xfId="0" applyFont="1" applyFill="1" applyBorder="1"/>
    <xf numFmtId="166" fontId="33" fillId="2" borderId="84" xfId="0" applyNumberFormat="1" applyFont="1" applyFill="1" applyBorder="1"/>
    <xf numFmtId="0" fontId="0" fillId="0" borderId="16" xfId="0" applyBorder="1"/>
    <xf numFmtId="0" fontId="0" fillId="0" borderId="196" xfId="0" applyBorder="1" applyAlignment="1">
      <alignment horizontal="center" vertical="center"/>
    </xf>
    <xf numFmtId="0" fontId="0" fillId="0" borderId="89" xfId="0" applyBorder="1"/>
    <xf numFmtId="0" fontId="0" fillId="0" borderId="163" xfId="0" applyBorder="1"/>
    <xf numFmtId="0" fontId="0" fillId="0" borderId="162" xfId="0" applyBorder="1"/>
    <xf numFmtId="0" fontId="0" fillId="0" borderId="196" xfId="0" applyBorder="1" applyAlignment="1">
      <alignment horizontal="center"/>
    </xf>
    <xf numFmtId="0" fontId="0" fillId="0" borderId="196" xfId="0" applyBorder="1"/>
    <xf numFmtId="0" fontId="0" fillId="0" borderId="199" xfId="0" applyBorder="1"/>
    <xf numFmtId="0" fontId="19" fillId="0" borderId="159" xfId="0" applyFont="1" applyBorder="1"/>
    <xf numFmtId="167" fontId="33" fillId="2" borderId="68" xfId="0" applyNumberFormat="1" applyFont="1" applyFill="1" applyBorder="1"/>
    <xf numFmtId="167" fontId="33" fillId="2" borderId="205" xfId="0" applyNumberFormat="1" applyFont="1" applyFill="1" applyBorder="1"/>
    <xf numFmtId="167" fontId="33" fillId="2" borderId="207" xfId="0" applyNumberFormat="1" applyFont="1" applyFill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3" xfId="0" applyFont="1" applyBorder="1"/>
    <xf numFmtId="0" fontId="2" fillId="0" borderId="12" xfId="0" applyFont="1" applyBorder="1"/>
    <xf numFmtId="0" fontId="2" fillId="0" borderId="4" xfId="0" applyFont="1" applyBorder="1"/>
    <xf numFmtId="0" fontId="0" fillId="0" borderId="206" xfId="0" applyBorder="1"/>
    <xf numFmtId="1" fontId="0" fillId="0" borderId="91" xfId="0" applyNumberFormat="1" applyBorder="1"/>
    <xf numFmtId="0" fontId="0" fillId="0" borderId="13" xfId="0" applyBorder="1" applyAlignment="1">
      <alignment horizontal="left"/>
    </xf>
    <xf numFmtId="0" fontId="2" fillId="0" borderId="218" xfId="0" applyFont="1" applyBorder="1" applyAlignment="1">
      <alignment horizontal="center"/>
    </xf>
    <xf numFmtId="0" fontId="2" fillId="0" borderId="219" xfId="0" applyFont="1" applyBorder="1" applyAlignment="1">
      <alignment horizontal="center"/>
    </xf>
    <xf numFmtId="0" fontId="29" fillId="0" borderId="220" xfId="0" applyFont="1" applyBorder="1" applyAlignment="1">
      <alignment horizontal="center"/>
    </xf>
    <xf numFmtId="0" fontId="0" fillId="0" borderId="221" xfId="0" applyBorder="1"/>
    <xf numFmtId="0" fontId="2" fillId="0" borderId="222" xfId="0" applyFont="1" applyBorder="1" applyAlignment="1">
      <alignment horizontal="center"/>
    </xf>
    <xf numFmtId="0" fontId="0" fillId="0" borderId="223" xfId="0" applyBorder="1"/>
    <xf numFmtId="0" fontId="62" fillId="0" borderId="222" xfId="0" applyFont="1" applyBorder="1" applyAlignment="1">
      <alignment horizontal="center"/>
    </xf>
    <xf numFmtId="0" fontId="29" fillId="0" borderId="216" xfId="0" applyFont="1" applyBorder="1" applyAlignment="1">
      <alignment horizontal="center"/>
    </xf>
    <xf numFmtId="0" fontId="0" fillId="0" borderId="217" xfId="0" applyBorder="1"/>
    <xf numFmtId="0" fontId="2" fillId="0" borderId="226" xfId="0" applyFont="1" applyBorder="1"/>
    <xf numFmtId="2" fontId="2" fillId="0" borderId="226" xfId="0" applyNumberFormat="1" applyFont="1" applyBorder="1" applyAlignment="1">
      <alignment horizontal="center"/>
    </xf>
    <xf numFmtId="0" fontId="2" fillId="0" borderId="227" xfId="0" applyFont="1" applyBorder="1"/>
    <xf numFmtId="0" fontId="9" fillId="2" borderId="208" xfId="0" applyFont="1" applyFill="1" applyBorder="1"/>
    <xf numFmtId="1" fontId="9" fillId="2" borderId="208" xfId="0" applyNumberFormat="1" applyFont="1" applyFill="1" applyBorder="1"/>
    <xf numFmtId="0" fontId="59" fillId="0" borderId="106" xfId="0" applyFont="1" applyBorder="1" applyAlignment="1">
      <alignment horizontal="center" vertical="center" wrapText="1"/>
    </xf>
    <xf numFmtId="0" fontId="59" fillId="0" borderId="134" xfId="0" applyFont="1" applyBorder="1" applyAlignment="1">
      <alignment horizontal="center" vertical="center" wrapText="1"/>
    </xf>
    <xf numFmtId="0" fontId="59" fillId="0" borderId="99" xfId="0" applyFont="1" applyBorder="1" applyAlignment="1">
      <alignment horizontal="center" vertical="center" wrapText="1"/>
    </xf>
    <xf numFmtId="0" fontId="59" fillId="0" borderId="101" xfId="0" applyFont="1" applyBorder="1" applyAlignment="1">
      <alignment vertical="center" wrapText="1"/>
    </xf>
    <xf numFmtId="0" fontId="59" fillId="0" borderId="101" xfId="0" applyFont="1" applyBorder="1" applyAlignment="1">
      <alignment horizontal="center" vertical="center" wrapText="1"/>
    </xf>
    <xf numFmtId="0" fontId="59" fillId="0" borderId="169" xfId="0" applyFont="1" applyBorder="1" applyAlignment="1">
      <alignment horizontal="center" vertical="center" wrapText="1"/>
    </xf>
    <xf numFmtId="0" fontId="59" fillId="0" borderId="105" xfId="0" applyFont="1" applyBorder="1" applyAlignment="1">
      <alignment horizontal="center" vertical="center" wrapText="1"/>
    </xf>
    <xf numFmtId="2" fontId="59" fillId="0" borderId="101" xfId="0" applyNumberFormat="1" applyFont="1" applyBorder="1" applyAlignment="1">
      <alignment horizontal="center" vertical="center" wrapText="1"/>
    </xf>
    <xf numFmtId="0" fontId="59" fillId="0" borderId="144" xfId="0" applyFont="1" applyBorder="1" applyAlignment="1">
      <alignment horizontal="center" vertical="center" wrapText="1"/>
    </xf>
    <xf numFmtId="0" fontId="0" fillId="0" borderId="147" xfId="0" applyBorder="1" applyAlignment="1">
      <alignment vertical="top" wrapText="1"/>
    </xf>
    <xf numFmtId="0" fontId="59" fillId="0" borderId="147" xfId="0" applyFont="1" applyBorder="1" applyAlignment="1">
      <alignment horizontal="center" vertical="center" wrapText="1"/>
    </xf>
    <xf numFmtId="0" fontId="0" fillId="0" borderId="145" xfId="0" applyBorder="1" applyAlignment="1">
      <alignment vertical="top" wrapText="1"/>
    </xf>
    <xf numFmtId="0" fontId="59" fillId="0" borderId="106" xfId="0" applyFont="1" applyBorder="1" applyAlignment="1">
      <alignment vertical="center" wrapText="1"/>
    </xf>
    <xf numFmtId="0" fontId="59" fillId="0" borderId="134" xfId="0" applyFont="1" applyBorder="1" applyAlignment="1">
      <alignment vertical="center" wrapText="1"/>
    </xf>
    <xf numFmtId="0" fontId="59" fillId="0" borderId="105" xfId="0" applyFont="1" applyBorder="1" applyAlignment="1">
      <alignment vertical="center" wrapText="1"/>
    </xf>
    <xf numFmtId="0" fontId="59" fillId="0" borderId="169" xfId="0" applyFont="1" applyBorder="1" applyAlignment="1">
      <alignment vertical="center" wrapText="1"/>
    </xf>
    <xf numFmtId="2" fontId="59" fillId="0" borderId="169" xfId="0" applyNumberFormat="1" applyFont="1" applyBorder="1" applyAlignment="1">
      <alignment vertical="center" wrapText="1"/>
    </xf>
    <xf numFmtId="0" fontId="63" fillId="0" borderId="106" xfId="0" applyFont="1" applyBorder="1" applyAlignment="1">
      <alignment horizontal="center" vertical="center" wrapText="1"/>
    </xf>
    <xf numFmtId="0" fontId="63" fillId="0" borderId="134" xfId="0" applyFont="1" applyBorder="1" applyAlignment="1">
      <alignment horizontal="center" vertical="center" wrapText="1"/>
    </xf>
    <xf numFmtId="0" fontId="64" fillId="0" borderId="99" xfId="0" applyFont="1" applyBorder="1" applyAlignment="1">
      <alignment horizontal="center" vertical="center" wrapText="1"/>
    </xf>
    <xf numFmtId="0" fontId="64" fillId="0" borderId="101" xfId="0" applyFont="1" applyBorder="1" applyAlignment="1">
      <alignment vertical="center" wrapText="1"/>
    </xf>
    <xf numFmtId="0" fontId="64" fillId="0" borderId="101" xfId="0" applyFont="1" applyBorder="1" applyAlignment="1">
      <alignment horizontal="center" vertical="center" wrapText="1"/>
    </xf>
    <xf numFmtId="0" fontId="63" fillId="0" borderId="99" xfId="0" applyFont="1" applyBorder="1" applyAlignment="1">
      <alignment horizontal="center" vertical="center" wrapText="1"/>
    </xf>
    <xf numFmtId="0" fontId="63" fillId="0" borderId="101" xfId="0" applyFont="1" applyBorder="1" applyAlignment="1">
      <alignment vertical="center" wrapText="1"/>
    </xf>
    <xf numFmtId="0" fontId="63" fillId="0" borderId="101" xfId="0" applyFont="1" applyBorder="1" applyAlignment="1">
      <alignment horizontal="center" vertical="center" wrapText="1"/>
    </xf>
    <xf numFmtId="0" fontId="65" fillId="0" borderId="105" xfId="0" applyFont="1" applyBorder="1" applyAlignment="1">
      <alignment vertical="center" wrapText="1"/>
    </xf>
    <xf numFmtId="0" fontId="66" fillId="0" borderId="169" xfId="0" applyFont="1" applyBorder="1" applyAlignment="1">
      <alignment vertical="center" wrapText="1"/>
    </xf>
    <xf numFmtId="0" fontId="63" fillId="0" borderId="105" xfId="0" applyFont="1" applyBorder="1" applyAlignment="1">
      <alignment horizontal="center" vertical="center" wrapText="1"/>
    </xf>
    <xf numFmtId="0" fontId="63" fillId="0" borderId="169" xfId="0" applyFont="1" applyBorder="1" applyAlignment="1">
      <alignment horizontal="center" vertical="center" wrapText="1"/>
    </xf>
    <xf numFmtId="1" fontId="63" fillId="0" borderId="101" xfId="0" applyNumberFormat="1" applyFont="1" applyBorder="1" applyAlignment="1">
      <alignment horizontal="center" vertical="center" wrapText="1"/>
    </xf>
    <xf numFmtId="2" fontId="63" fillId="0" borderId="101" xfId="0" applyNumberFormat="1" applyFont="1" applyBorder="1" applyAlignment="1">
      <alignment horizontal="center" vertical="center" wrapText="1"/>
    </xf>
    <xf numFmtId="2" fontId="63" fillId="0" borderId="169" xfId="0" applyNumberFormat="1" applyFont="1" applyBorder="1" applyAlignment="1">
      <alignment horizontal="center" vertical="center" wrapText="1"/>
    </xf>
    <xf numFmtId="3" fontId="0" fillId="0" borderId="0" xfId="0" applyNumberFormat="1"/>
    <xf numFmtId="2" fontId="8" fillId="2" borderId="83" xfId="0" applyNumberFormat="1" applyFont="1" applyFill="1" applyBorder="1"/>
    <xf numFmtId="0" fontId="15" fillId="0" borderId="5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6" xfId="0" applyFont="1" applyBorder="1" applyAlignment="1">
      <alignment horizontal="center" wrapText="1"/>
    </xf>
    <xf numFmtId="0" fontId="9" fillId="2" borderId="228" xfId="0" applyFont="1" applyFill="1" applyBorder="1"/>
    <xf numFmtId="0" fontId="16" fillId="0" borderId="230" xfId="0" applyFont="1" applyBorder="1"/>
    <xf numFmtId="167" fontId="9" fillId="2" borderId="230" xfId="0" applyNumberFormat="1" applyFont="1" applyFill="1" applyBorder="1"/>
    <xf numFmtId="0" fontId="0" fillId="0" borderId="231" xfId="0" applyBorder="1"/>
    <xf numFmtId="0" fontId="35" fillId="0" borderId="4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 wrapText="1"/>
    </xf>
    <xf numFmtId="0" fontId="0" fillId="0" borderId="93" xfId="0" applyBorder="1"/>
    <xf numFmtId="0" fontId="0" fillId="0" borderId="245" xfId="0" applyBorder="1" applyAlignment="1">
      <alignment horizontal="center"/>
    </xf>
    <xf numFmtId="0" fontId="9" fillId="2" borderId="229" xfId="0" applyFont="1" applyFill="1" applyBorder="1"/>
    <xf numFmtId="0" fontId="0" fillId="0" borderId="232" xfId="0" applyBorder="1" applyAlignment="1">
      <alignment horizontal="center"/>
    </xf>
    <xf numFmtId="0" fontId="0" fillId="0" borderId="233" xfId="0" applyBorder="1" applyAlignment="1">
      <alignment horizontal="center"/>
    </xf>
    <xf numFmtId="0" fontId="0" fillId="0" borderId="236" xfId="0" applyBorder="1" applyAlignment="1">
      <alignment horizontal="center"/>
    </xf>
    <xf numFmtId="0" fontId="0" fillId="0" borderId="231" xfId="0" applyBorder="1" applyAlignment="1">
      <alignment horizontal="center"/>
    </xf>
    <xf numFmtId="0" fontId="0" fillId="0" borderId="232" xfId="0" applyBorder="1"/>
    <xf numFmtId="0" fontId="0" fillId="0" borderId="233" xfId="0" applyBorder="1"/>
    <xf numFmtId="0" fontId="0" fillId="0" borderId="236" xfId="0" applyBorder="1"/>
    <xf numFmtId="0" fontId="19" fillId="0" borderId="233" xfId="0" applyFont="1" applyBorder="1"/>
    <xf numFmtId="0" fontId="0" fillId="9" borderId="232" xfId="0" applyFill="1" applyBorder="1"/>
    <xf numFmtId="0" fontId="19" fillId="9" borderId="233" xfId="0" applyFont="1" applyFill="1" applyBorder="1"/>
    <xf numFmtId="0" fontId="0" fillId="0" borderId="45" xfId="0" applyBorder="1"/>
    <xf numFmtId="0" fontId="0" fillId="0" borderId="44" xfId="0" applyBorder="1"/>
    <xf numFmtId="0" fontId="0" fillId="0" borderId="10" xfId="0" applyBorder="1"/>
    <xf numFmtId="0" fontId="19" fillId="0" borderId="49" xfId="0" applyFont="1" applyBorder="1"/>
    <xf numFmtId="3" fontId="59" fillId="0" borderId="169" xfId="0" applyNumberFormat="1" applyFont="1" applyBorder="1" applyAlignment="1">
      <alignment vertical="center" wrapText="1"/>
    </xf>
    <xf numFmtId="0" fontId="67" fillId="9" borderId="4" xfId="0" applyFont="1" applyFill="1" applyBorder="1" applyAlignment="1">
      <alignment horizontal="center" vertical="center" wrapText="1"/>
    </xf>
    <xf numFmtId="0" fontId="0" fillId="0" borderId="254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1" xfId="0" applyBorder="1" applyAlignment="1">
      <alignment horizontal="center" vertical="center"/>
    </xf>
    <xf numFmtId="0" fontId="0" fillId="0" borderId="23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8" xfId="0" applyBorder="1" applyAlignment="1">
      <alignment horizontal="center" vertical="center"/>
    </xf>
    <xf numFmtId="0" fontId="0" fillId="0" borderId="249" xfId="0" applyBorder="1" applyAlignment="1">
      <alignment horizontal="center" vertical="center"/>
    </xf>
    <xf numFmtId="0" fontId="2" fillId="0" borderId="231" xfId="0" applyFont="1" applyBorder="1" applyAlignment="1">
      <alignment horizontal="center" vertical="center" wrapText="1"/>
    </xf>
    <xf numFmtId="0" fontId="69" fillId="2" borderId="65" xfId="0" applyFont="1" applyFill="1" applyBorder="1" applyAlignment="1">
      <alignment horizontal="centerContinuous"/>
    </xf>
    <xf numFmtId="167" fontId="9" fillId="2" borderId="257" xfId="0" applyNumberFormat="1" applyFont="1" applyFill="1" applyBorder="1" applyAlignment="1">
      <alignment vertical="center"/>
    </xf>
    <xf numFmtId="0" fontId="69" fillId="2" borderId="258" xfId="0" applyFont="1" applyFill="1" applyBorder="1" applyAlignment="1">
      <alignment horizontal="centerContinuous"/>
    </xf>
    <xf numFmtId="0" fontId="69" fillId="2" borderId="259" xfId="0" applyFont="1" applyFill="1" applyBorder="1" applyAlignment="1">
      <alignment horizontal="centerContinuous"/>
    </xf>
    <xf numFmtId="0" fontId="9" fillId="2" borderId="261" xfId="0" applyFont="1" applyFill="1" applyBorder="1" applyAlignment="1">
      <alignment horizontal="center" vertical="center"/>
    </xf>
    <xf numFmtId="0" fontId="9" fillId="2" borderId="262" xfId="0" applyFont="1" applyFill="1" applyBorder="1" applyAlignment="1">
      <alignment vertical="center"/>
    </xf>
    <xf numFmtId="0" fontId="0" fillId="0" borderId="263" xfId="0" applyBorder="1" applyAlignment="1">
      <alignment vertical="center"/>
    </xf>
    <xf numFmtId="167" fontId="9" fillId="2" borderId="262" xfId="0" applyNumberFormat="1" applyFont="1" applyFill="1" applyBorder="1" applyAlignment="1">
      <alignment vertical="center"/>
    </xf>
    <xf numFmtId="166" fontId="9" fillId="2" borderId="262" xfId="0" applyNumberFormat="1" applyFont="1" applyFill="1" applyBorder="1" applyAlignment="1">
      <alignment vertical="center"/>
    </xf>
    <xf numFmtId="0" fontId="9" fillId="2" borderId="264" xfId="0" applyFont="1" applyFill="1" applyBorder="1" applyAlignment="1">
      <alignment vertical="center"/>
    </xf>
    <xf numFmtId="0" fontId="9" fillId="2" borderId="265" xfId="0" applyFont="1" applyFill="1" applyBorder="1" applyAlignment="1">
      <alignment horizontal="center" vertical="center"/>
    </xf>
    <xf numFmtId="0" fontId="9" fillId="2" borderId="266" xfId="0" applyFont="1" applyFill="1" applyBorder="1" applyAlignment="1">
      <alignment vertical="center"/>
    </xf>
    <xf numFmtId="0" fontId="0" fillId="0" borderId="231" xfId="0" applyBorder="1" applyAlignment="1">
      <alignment vertical="center"/>
    </xf>
    <xf numFmtId="167" fontId="9" fillId="2" borderId="266" xfId="0" applyNumberFormat="1" applyFont="1" applyFill="1" applyBorder="1" applyAlignment="1">
      <alignment vertical="center"/>
    </xf>
    <xf numFmtId="166" fontId="9" fillId="2" borderId="266" xfId="0" applyNumberFormat="1" applyFont="1" applyFill="1" applyBorder="1" applyAlignment="1">
      <alignment vertical="center"/>
    </xf>
    <xf numFmtId="0" fontId="9" fillId="2" borderId="192" xfId="0" applyFont="1" applyFill="1" applyBorder="1" applyAlignment="1">
      <alignment vertical="center"/>
    </xf>
    <xf numFmtId="0" fontId="9" fillId="2" borderId="258" xfId="0" applyFont="1" applyFill="1" applyBorder="1" applyAlignment="1">
      <alignment horizontal="center" vertical="center"/>
    </xf>
    <xf numFmtId="0" fontId="9" fillId="2" borderId="259" xfId="0" applyFont="1" applyFill="1" applyBorder="1" applyAlignment="1">
      <alignment vertical="center"/>
    </xf>
    <xf numFmtId="167" fontId="9" fillId="2" borderId="259" xfId="0" applyNumberFormat="1" applyFont="1" applyFill="1" applyBorder="1" applyAlignment="1">
      <alignment vertical="center"/>
    </xf>
    <xf numFmtId="166" fontId="9" fillId="2" borderId="259" xfId="0" applyNumberFormat="1" applyFont="1" applyFill="1" applyBorder="1" applyAlignment="1">
      <alignment vertical="center"/>
    </xf>
    <xf numFmtId="0" fontId="9" fillId="2" borderId="267" xfId="0" applyFont="1" applyFill="1" applyBorder="1" applyAlignment="1">
      <alignment horizontal="center" vertical="center"/>
    </xf>
    <xf numFmtId="0" fontId="9" fillId="2" borderId="268" xfId="0" applyFont="1" applyFill="1" applyBorder="1" applyAlignment="1">
      <alignment vertical="center"/>
    </xf>
    <xf numFmtId="0" fontId="0" fillId="0" borderId="269" xfId="0" applyBorder="1" applyAlignment="1">
      <alignment vertical="center"/>
    </xf>
    <xf numFmtId="0" fontId="9" fillId="2" borderId="270" xfId="0" applyFont="1" applyFill="1" applyBorder="1" applyAlignment="1">
      <alignment vertical="center"/>
    </xf>
    <xf numFmtId="167" fontId="9" fillId="2" borderId="268" xfId="0" applyNumberFormat="1" applyFont="1" applyFill="1" applyBorder="1" applyAlignment="1">
      <alignment vertical="center"/>
    </xf>
    <xf numFmtId="166" fontId="9" fillId="2" borderId="270" xfId="0" applyNumberFormat="1" applyFont="1" applyFill="1" applyBorder="1" applyAlignment="1">
      <alignment vertical="center"/>
    </xf>
    <xf numFmtId="167" fontId="9" fillId="2" borderId="270" xfId="0" applyNumberFormat="1" applyFont="1" applyFill="1" applyBorder="1" applyAlignment="1">
      <alignment vertical="center"/>
    </xf>
    <xf numFmtId="166" fontId="9" fillId="2" borderId="268" xfId="0" applyNumberFormat="1" applyFont="1" applyFill="1" applyBorder="1" applyAlignment="1">
      <alignment vertical="center"/>
    </xf>
    <xf numFmtId="0" fontId="9" fillId="2" borderId="271" xfId="0" applyFont="1" applyFill="1" applyBorder="1" applyAlignment="1">
      <alignment vertical="center"/>
    </xf>
    <xf numFmtId="166" fontId="8" fillId="2" borderId="260" xfId="0" applyNumberFormat="1" applyFont="1" applyFill="1" applyBorder="1" applyAlignment="1">
      <alignment vertical="center"/>
    </xf>
    <xf numFmtId="0" fontId="1" fillId="0" borderId="232" xfId="0" applyFont="1" applyBorder="1" applyAlignment="1">
      <alignment horizontal="center" vertical="center"/>
    </xf>
    <xf numFmtId="0" fontId="1" fillId="0" borderId="231" xfId="0" applyFont="1" applyBorder="1" applyAlignment="1">
      <alignment horizontal="center" vertical="center"/>
    </xf>
    <xf numFmtId="0" fontId="1" fillId="0" borderId="233" xfId="0" applyFont="1" applyBorder="1" applyAlignment="1">
      <alignment horizontal="center" vertical="center"/>
    </xf>
    <xf numFmtId="0" fontId="19" fillId="0" borderId="231" xfId="0" applyFont="1" applyBorder="1"/>
    <xf numFmtId="2" fontId="0" fillId="0" borderId="231" xfId="0" applyNumberFormat="1" applyBorder="1"/>
    <xf numFmtId="2" fontId="0" fillId="0" borderId="233" xfId="0" applyNumberFormat="1" applyBorder="1"/>
    <xf numFmtId="0" fontId="0" fillId="0" borderId="232" xfId="0" applyBorder="1" applyAlignment="1">
      <alignment horizontal="center" vertical="center"/>
    </xf>
    <xf numFmtId="0" fontId="0" fillId="0" borderId="236" xfId="0" applyBorder="1" applyAlignment="1">
      <alignment horizontal="center" vertical="center"/>
    </xf>
    <xf numFmtId="0" fontId="19" fillId="0" borderId="231" xfId="0" applyFont="1" applyBorder="1" applyAlignment="1">
      <alignment horizontal="center" vertical="center"/>
    </xf>
    <xf numFmtId="168" fontId="0" fillId="0" borderId="231" xfId="0" applyNumberFormat="1" applyBorder="1"/>
    <xf numFmtId="0" fontId="15" fillId="2" borderId="265" xfId="0" applyFont="1" applyFill="1" applyBorder="1" applyAlignment="1">
      <alignment horizontal="center" vertical="center"/>
    </xf>
    <xf numFmtId="0" fontId="15" fillId="2" borderId="266" xfId="0" applyFont="1" applyFill="1" applyBorder="1" applyAlignment="1">
      <alignment horizontal="center" vertical="center"/>
    </xf>
    <xf numFmtId="0" fontId="15" fillId="2" borderId="272" xfId="0" applyFont="1" applyFill="1" applyBorder="1" applyAlignment="1">
      <alignment horizontal="center" vertical="center"/>
    </xf>
    <xf numFmtId="0" fontId="9" fillId="2" borderId="265" xfId="0" applyFont="1" applyFill="1" applyBorder="1" applyAlignment="1">
      <alignment horizontal="center"/>
    </xf>
    <xf numFmtId="0" fontId="9" fillId="2" borderId="266" xfId="0" applyFont="1" applyFill="1" applyBorder="1"/>
    <xf numFmtId="0" fontId="16" fillId="0" borderId="266" xfId="0" applyFont="1" applyBorder="1"/>
    <xf numFmtId="166" fontId="9" fillId="2" borderId="266" xfId="0" applyNumberFormat="1" applyFont="1" applyFill="1" applyBorder="1"/>
    <xf numFmtId="167" fontId="9" fillId="2" borderId="266" xfId="0" applyNumberFormat="1" applyFont="1" applyFill="1" applyBorder="1"/>
    <xf numFmtId="167" fontId="9" fillId="2" borderId="272" xfId="0" applyNumberFormat="1" applyFont="1" applyFill="1" applyBorder="1"/>
    <xf numFmtId="0" fontId="18" fillId="0" borderId="232" xfId="0" applyFont="1" applyBorder="1" applyAlignment="1">
      <alignment horizontal="center" vertical="center" wrapText="1"/>
    </xf>
    <xf numFmtId="0" fontId="18" fillId="0" borderId="231" xfId="0" applyFont="1" applyBorder="1" applyAlignment="1">
      <alignment horizontal="center" vertical="center" wrapText="1"/>
    </xf>
    <xf numFmtId="0" fontId="18" fillId="0" borderId="233" xfId="0" applyFont="1" applyBorder="1" applyAlignment="1">
      <alignment horizontal="center" vertical="center" wrapText="1"/>
    </xf>
    <xf numFmtId="0" fontId="2" fillId="0" borderId="49" xfId="0" applyFont="1" applyBorder="1"/>
    <xf numFmtId="164" fontId="0" fillId="0" borderId="0" xfId="0" applyNumberFormat="1"/>
    <xf numFmtId="0" fontId="0" fillId="0" borderId="7" xfId="0" applyBorder="1" applyAlignment="1">
      <alignment horizontal="right" vertical="center"/>
    </xf>
    <xf numFmtId="166" fontId="0" fillId="0" borderId="0" xfId="0" applyNumberFormat="1" applyAlignment="1">
      <alignment vertical="center"/>
    </xf>
    <xf numFmtId="0" fontId="9" fillId="10" borderId="64" xfId="0" applyFont="1" applyFill="1" applyBorder="1" applyAlignment="1">
      <alignment horizontal="center"/>
    </xf>
    <xf numFmtId="0" fontId="0" fillId="9" borderId="0" xfId="0" applyFill="1"/>
    <xf numFmtId="0" fontId="0" fillId="9" borderId="231" xfId="0" applyFill="1" applyBorder="1" applyAlignment="1">
      <alignment horizontal="right"/>
    </xf>
    <xf numFmtId="0" fontId="0" fillId="9" borderId="13" xfId="0" applyFill="1" applyBorder="1" applyAlignment="1">
      <alignment horizontal="right"/>
    </xf>
    <xf numFmtId="0" fontId="0" fillId="9" borderId="99" xfId="0" applyFill="1" applyBorder="1" applyAlignment="1">
      <alignment horizontal="right"/>
    </xf>
    <xf numFmtId="0" fontId="0" fillId="9" borderId="93" xfId="0" applyFill="1" applyBorder="1"/>
    <xf numFmtId="0" fontId="2" fillId="9" borderId="235" xfId="0" applyFont="1" applyFill="1" applyBorder="1"/>
    <xf numFmtId="0" fontId="2" fillId="9" borderId="13" xfId="0" applyFont="1" applyFill="1" applyBorder="1" applyAlignment="1">
      <alignment horizontal="center" vertical="center"/>
    </xf>
    <xf numFmtId="1" fontId="0" fillId="9" borderId="197" xfId="0" applyNumberFormat="1" applyFill="1" applyBorder="1" applyAlignment="1">
      <alignment horizontal="right"/>
    </xf>
    <xf numFmtId="0" fontId="67" fillId="9" borderId="44" xfId="0" applyFont="1" applyFill="1" applyBorder="1" applyAlignment="1">
      <alignment horizontal="center" vertical="center" wrapText="1"/>
    </xf>
    <xf numFmtId="1" fontId="0" fillId="9" borderId="203" xfId="0" applyNumberFormat="1" applyFill="1" applyBorder="1" applyAlignment="1">
      <alignment horizontal="right"/>
    </xf>
    <xf numFmtId="0" fontId="71" fillId="0" borderId="0" xfId="0" applyFont="1"/>
    <xf numFmtId="0" fontId="72" fillId="0" borderId="0" xfId="0" applyFont="1"/>
    <xf numFmtId="0" fontId="73" fillId="0" borderId="0" xfId="0" applyFont="1"/>
    <xf numFmtId="0" fontId="70" fillId="9" borderId="0" xfId="0" applyFont="1" applyFill="1"/>
    <xf numFmtId="1" fontId="9" fillId="2" borderId="0" xfId="0" applyNumberFormat="1" applyFont="1" applyFill="1"/>
    <xf numFmtId="0" fontId="0" fillId="9" borderId="244" xfId="0" applyFill="1" applyBorder="1" applyAlignment="1">
      <alignment horizontal="right"/>
    </xf>
    <xf numFmtId="0" fontId="0" fillId="9" borderId="1" xfId="0" applyFill="1" applyBorder="1" applyAlignment="1">
      <alignment horizontal="right" vertical="center"/>
    </xf>
    <xf numFmtId="0" fontId="0" fillId="9" borderId="1" xfId="0" applyFill="1" applyBorder="1" applyAlignment="1">
      <alignment horizontal="right"/>
    </xf>
    <xf numFmtId="164" fontId="0" fillId="9" borderId="1" xfId="0" applyNumberFormat="1" applyFill="1" applyBorder="1" applyAlignment="1">
      <alignment horizontal="right" vertical="center"/>
    </xf>
    <xf numFmtId="4" fontId="0" fillId="9" borderId="1" xfId="0" applyNumberFormat="1" applyFill="1" applyBorder="1" applyAlignment="1">
      <alignment horizontal="right" vertical="center"/>
    </xf>
    <xf numFmtId="0" fontId="0" fillId="9" borderId="1" xfId="0" applyFill="1" applyBorder="1" applyAlignment="1">
      <alignment horizontal="right" vertical="center" wrapText="1"/>
    </xf>
    <xf numFmtId="0" fontId="2" fillId="9" borderId="231" xfId="0" applyFont="1" applyFill="1" applyBorder="1" applyAlignment="1">
      <alignment horizontal="center" vertical="center" wrapText="1"/>
    </xf>
    <xf numFmtId="0" fontId="0" fillId="9" borderId="242" xfId="0" applyFill="1" applyBorder="1" applyAlignment="1">
      <alignment horizontal="right"/>
    </xf>
    <xf numFmtId="0" fontId="2" fillId="9" borderId="13" xfId="0" applyFont="1" applyFill="1" applyBorder="1" applyAlignment="1">
      <alignment horizontal="right" vertical="center"/>
    </xf>
    <xf numFmtId="0" fontId="0" fillId="9" borderId="0" xfId="0" applyFill="1" applyAlignment="1">
      <alignment horizontal="right"/>
    </xf>
    <xf numFmtId="0" fontId="0" fillId="9" borderId="93" xfId="0" applyFill="1" applyBorder="1" applyAlignment="1">
      <alignment horizontal="right" vertical="center"/>
    </xf>
    <xf numFmtId="0" fontId="0" fillId="0" borderId="93" xfId="0" applyBorder="1" applyAlignment="1">
      <alignment horizontal="right"/>
    </xf>
    <xf numFmtId="0" fontId="0" fillId="0" borderId="93" xfId="0" applyBorder="1" applyAlignment="1">
      <alignment horizontal="right" vertical="center"/>
    </xf>
    <xf numFmtId="0" fontId="33" fillId="10" borderId="27" xfId="0" applyFont="1" applyFill="1" applyBorder="1"/>
    <xf numFmtId="168" fontId="0" fillId="0" borderId="13" xfId="0" applyNumberFormat="1" applyBorder="1"/>
    <xf numFmtId="1" fontId="0" fillId="0" borderId="13" xfId="0" applyNumberFormat="1" applyBorder="1"/>
    <xf numFmtId="1" fontId="0" fillId="0" borderId="49" xfId="0" applyNumberFormat="1" applyBorder="1"/>
    <xf numFmtId="1" fontId="0" fillId="9" borderId="0" xfId="0" applyNumberFormat="1" applyFill="1"/>
    <xf numFmtId="0" fontId="6" fillId="0" borderId="110" xfId="0" applyFont="1" applyBorder="1" applyAlignment="1">
      <alignment horizontal="center"/>
    </xf>
    <xf numFmtId="0" fontId="2" fillId="9" borderId="0" xfId="0" applyFont="1" applyFill="1"/>
    <xf numFmtId="0" fontId="2" fillId="9" borderId="234" xfId="0" applyFont="1" applyFill="1" applyBorder="1"/>
    <xf numFmtId="0" fontId="2" fillId="9" borderId="239" xfId="0" applyFont="1" applyFill="1" applyBorder="1"/>
    <xf numFmtId="0" fontId="0" fillId="9" borderId="13" xfId="0" applyFill="1" applyBorder="1" applyAlignment="1">
      <alignment horizontal="center" vertical="center"/>
    </xf>
    <xf numFmtId="0" fontId="67" fillId="9" borderId="10" xfId="0" applyFont="1" applyFill="1" applyBorder="1" applyAlignment="1">
      <alignment horizontal="center" vertical="center" wrapText="1"/>
    </xf>
    <xf numFmtId="0" fontId="67" fillId="9" borderId="9" xfId="0" applyFont="1" applyFill="1" applyBorder="1" applyAlignment="1">
      <alignment horizontal="center" vertical="center" wrapText="1"/>
    </xf>
    <xf numFmtId="0" fontId="68" fillId="9" borderId="9" xfId="0" applyFont="1" applyFill="1" applyBorder="1" applyAlignment="1">
      <alignment horizontal="center" vertical="center"/>
    </xf>
    <xf numFmtId="0" fontId="68" fillId="9" borderId="45" xfId="0" applyFont="1" applyFill="1" applyBorder="1" applyAlignment="1">
      <alignment horizontal="center" vertical="center"/>
    </xf>
    <xf numFmtId="0" fontId="0" fillId="9" borderId="232" xfId="0" applyFill="1" applyBorder="1" applyAlignment="1">
      <alignment horizontal="right"/>
    </xf>
    <xf numFmtId="0" fontId="18" fillId="9" borderId="231" xfId="0" applyFont="1" applyFill="1" applyBorder="1" applyAlignment="1">
      <alignment horizontal="right" wrapText="1"/>
    </xf>
    <xf numFmtId="0" fontId="2" fillId="9" borderId="231" xfId="0" applyFont="1" applyFill="1" applyBorder="1" applyAlignment="1">
      <alignment horizontal="right" wrapText="1"/>
    </xf>
    <xf numFmtId="2" fontId="0" fillId="9" borderId="231" xfId="0" applyNumberFormat="1" applyFill="1" applyBorder="1" applyAlignment="1">
      <alignment horizontal="right"/>
    </xf>
    <xf numFmtId="0" fontId="28" fillId="9" borderId="231" xfId="0" applyFont="1" applyFill="1" applyBorder="1" applyAlignment="1">
      <alignment horizontal="right" wrapText="1"/>
    </xf>
    <xf numFmtId="2" fontId="2" fillId="9" borderId="231" xfId="0" applyNumberFormat="1" applyFont="1" applyFill="1" applyBorder="1" applyAlignment="1">
      <alignment horizontal="right" wrapText="1"/>
    </xf>
    <xf numFmtId="0" fontId="24" fillId="9" borderId="231" xfId="0" applyFont="1" applyFill="1" applyBorder="1" applyAlignment="1">
      <alignment horizontal="center" wrapText="1"/>
    </xf>
    <xf numFmtId="2" fontId="28" fillId="9" borderId="231" xfId="0" applyNumberFormat="1" applyFont="1" applyFill="1" applyBorder="1" applyAlignment="1">
      <alignment horizontal="right" wrapText="1"/>
    </xf>
    <xf numFmtId="4" fontId="0" fillId="9" borderId="231" xfId="0" applyNumberFormat="1" applyFill="1" applyBorder="1" applyAlignment="1">
      <alignment horizontal="right"/>
    </xf>
    <xf numFmtId="0" fontId="0" fillId="9" borderId="233" xfId="0" applyFill="1" applyBorder="1"/>
    <xf numFmtId="1" fontId="0" fillId="9" borderId="231" xfId="0" applyNumberFormat="1" applyFill="1" applyBorder="1" applyAlignment="1">
      <alignment horizontal="right"/>
    </xf>
    <xf numFmtId="0" fontId="0" fillId="9" borderId="231" xfId="0" applyFill="1" applyBorder="1" applyAlignment="1">
      <alignment horizontal="center" wrapText="1"/>
    </xf>
    <xf numFmtId="0" fontId="0" fillId="9" borderId="48" xfId="0" applyFill="1" applyBorder="1" applyAlignment="1">
      <alignment horizontal="right"/>
    </xf>
    <xf numFmtId="2" fontId="0" fillId="9" borderId="13" xfId="0" applyNumberFormat="1" applyFill="1" applyBorder="1" applyAlignment="1">
      <alignment horizontal="right"/>
    </xf>
    <xf numFmtId="2" fontId="2" fillId="9" borderId="13" xfId="0" applyNumberFormat="1" applyFont="1" applyFill="1" applyBorder="1" applyAlignment="1">
      <alignment horizontal="right" wrapText="1"/>
    </xf>
    <xf numFmtId="2" fontId="28" fillId="9" borderId="13" xfId="0" applyNumberFormat="1" applyFont="1" applyFill="1" applyBorder="1" applyAlignment="1">
      <alignment horizontal="right" wrapText="1"/>
    </xf>
    <xf numFmtId="0" fontId="2" fillId="9" borderId="13" xfId="0" applyFont="1" applyFill="1" applyBorder="1" applyAlignment="1">
      <alignment horizontal="right" wrapText="1"/>
    </xf>
    <xf numFmtId="4" fontId="0" fillId="9" borderId="13" xfId="0" applyNumberFormat="1" applyFill="1" applyBorder="1" applyAlignment="1">
      <alignment horizontal="right"/>
    </xf>
    <xf numFmtId="0" fontId="0" fillId="9" borderId="49" xfId="0" applyFill="1" applyBorder="1"/>
    <xf numFmtId="0" fontId="0" fillId="9" borderId="197" xfId="0" applyFill="1" applyBorder="1" applyAlignment="1">
      <alignment horizontal="right"/>
    </xf>
    <xf numFmtId="2" fontId="2" fillId="9" borderId="197" xfId="0" applyNumberFormat="1" applyFont="1" applyFill="1" applyBorder="1" applyAlignment="1">
      <alignment horizontal="right" wrapText="1"/>
    </xf>
    <xf numFmtId="1" fontId="0" fillId="9" borderId="8" xfId="0" applyNumberFormat="1" applyFill="1" applyBorder="1" applyAlignment="1">
      <alignment horizontal="right"/>
    </xf>
    <xf numFmtId="0" fontId="0" fillId="9" borderId="3" xfId="0" applyFill="1" applyBorder="1" applyAlignment="1">
      <alignment horizontal="right"/>
    </xf>
    <xf numFmtId="0" fontId="28" fillId="9" borderId="3" xfId="0" applyFont="1" applyFill="1" applyBorder="1" applyAlignment="1">
      <alignment horizontal="right" wrapText="1"/>
    </xf>
    <xf numFmtId="2" fontId="0" fillId="9" borderId="197" xfId="0" applyNumberFormat="1" applyFill="1" applyBorder="1" applyAlignment="1">
      <alignment horizontal="right"/>
    </xf>
    <xf numFmtId="0" fontId="2" fillId="9" borderId="3" xfId="0" applyFont="1" applyFill="1" applyBorder="1" applyAlignment="1">
      <alignment horizontal="right" wrapText="1"/>
    </xf>
    <xf numFmtId="4" fontId="0" fillId="9" borderId="3" xfId="0" applyNumberFormat="1" applyFill="1" applyBorder="1" applyAlignment="1">
      <alignment horizontal="right"/>
    </xf>
    <xf numFmtId="0" fontId="0" fillId="9" borderId="244" xfId="0" applyFill="1" applyBorder="1"/>
    <xf numFmtId="1" fontId="0" fillId="9" borderId="93" xfId="0" applyNumberFormat="1" applyFill="1" applyBorder="1"/>
    <xf numFmtId="0" fontId="28" fillId="9" borderId="93" xfId="0" applyFont="1" applyFill="1" applyBorder="1" applyAlignment="1">
      <alignment wrapText="1"/>
    </xf>
    <xf numFmtId="0" fontId="0" fillId="9" borderId="251" xfId="0" applyFill="1" applyBorder="1"/>
    <xf numFmtId="0" fontId="2" fillId="9" borderId="93" xfId="0" applyFont="1" applyFill="1" applyBorder="1" applyAlignment="1">
      <alignment horizontal="right" vertical="center" wrapText="1"/>
    </xf>
    <xf numFmtId="4" fontId="0" fillId="9" borderId="93" xfId="0" applyNumberFormat="1" applyFill="1" applyBorder="1"/>
    <xf numFmtId="2" fontId="0" fillId="9" borderId="93" xfId="0" applyNumberFormat="1" applyFill="1" applyBorder="1" applyAlignment="1">
      <alignment horizontal="right"/>
    </xf>
    <xf numFmtId="2" fontId="59" fillId="0" borderId="169" xfId="0" applyNumberFormat="1" applyFont="1" applyBorder="1" applyAlignment="1">
      <alignment horizontal="center" vertical="center" wrapText="1"/>
    </xf>
    <xf numFmtId="0" fontId="0" fillId="0" borderId="7" xfId="0" applyBorder="1"/>
    <xf numFmtId="0" fontId="8" fillId="2" borderId="68" xfId="0" applyFont="1" applyFill="1" applyBorder="1" applyAlignment="1">
      <alignment vertical="center"/>
    </xf>
    <xf numFmtId="167" fontId="8" fillId="2" borderId="68" xfId="0" applyNumberFormat="1" applyFont="1" applyFill="1" applyBorder="1" applyAlignment="1">
      <alignment vertical="center"/>
    </xf>
    <xf numFmtId="166" fontId="8" fillId="2" borderId="68" xfId="0" applyNumberFormat="1" applyFont="1" applyFill="1" applyBorder="1" applyAlignment="1">
      <alignment vertical="center"/>
    </xf>
    <xf numFmtId="0" fontId="14" fillId="0" borderId="76" xfId="0" applyFont="1" applyBorder="1" applyAlignment="1">
      <alignment horizontal="right" vertical="center"/>
    </xf>
    <xf numFmtId="0" fontId="14" fillId="0" borderId="29" xfId="0" applyFont="1" applyBorder="1" applyAlignment="1">
      <alignment horizontal="right" vertical="center"/>
    </xf>
    <xf numFmtId="0" fontId="74" fillId="0" borderId="0" xfId="0" applyFont="1"/>
    <xf numFmtId="0" fontId="19" fillId="0" borderId="233" xfId="0" applyFont="1" applyBorder="1" applyAlignment="1">
      <alignment horizontal="center" vertical="center"/>
    </xf>
    <xf numFmtId="0" fontId="75" fillId="0" borderId="231" xfId="0" applyFont="1" applyBorder="1" applyAlignment="1">
      <alignment horizontal="center" vertical="center"/>
    </xf>
    <xf numFmtId="0" fontId="75" fillId="0" borderId="233" xfId="0" applyFont="1" applyBorder="1" applyAlignment="1">
      <alignment horizontal="center" vertical="center"/>
    </xf>
    <xf numFmtId="0" fontId="75" fillId="0" borderId="232" xfId="0" applyFont="1" applyBorder="1" applyAlignment="1">
      <alignment horizontal="center" vertical="center"/>
    </xf>
    <xf numFmtId="0" fontId="0" fillId="0" borderId="250" xfId="0" applyBorder="1" applyAlignment="1">
      <alignment horizontal="center"/>
    </xf>
    <xf numFmtId="0" fontId="34" fillId="0" borderId="248" xfId="0" applyFont="1" applyBorder="1"/>
    <xf numFmtId="0" fontId="63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168" fontId="63" fillId="0" borderId="0" xfId="0" applyNumberFormat="1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63" fillId="0" borderId="0" xfId="0" applyFont="1" applyAlignment="1">
      <alignment horizontal="justify" vertical="center"/>
    </xf>
    <xf numFmtId="0" fontId="66" fillId="0" borderId="0" xfId="0" applyFont="1" applyAlignment="1">
      <alignment vertical="center"/>
    </xf>
    <xf numFmtId="0" fontId="78" fillId="0" borderId="0" xfId="0" applyFont="1" applyAlignment="1">
      <alignment horizontal="justify" vertical="center"/>
    </xf>
    <xf numFmtId="0" fontId="63" fillId="0" borderId="0" xfId="0" applyFont="1" applyAlignment="1">
      <alignment horizontal="left" vertical="center"/>
    </xf>
    <xf numFmtId="1" fontId="7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48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1" xfId="0" applyBorder="1" applyAlignment="1">
      <alignment horizontal="center" vertical="center"/>
    </xf>
    <xf numFmtId="0" fontId="0" fillId="0" borderId="2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39" xfId="0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0" fillId="0" borderId="196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6" xfId="0" applyBorder="1" applyAlignment="1">
      <alignment horizontal="right" vertical="center"/>
    </xf>
    <xf numFmtId="0" fontId="0" fillId="0" borderId="197" xfId="0" applyBorder="1" applyAlignment="1">
      <alignment horizontal="right" vertical="center"/>
    </xf>
    <xf numFmtId="168" fontId="0" fillId="0" borderId="249" xfId="0" applyNumberFormat="1" applyBorder="1" applyAlignment="1">
      <alignment horizontal="center" vertical="center"/>
    </xf>
    <xf numFmtId="168" fontId="0" fillId="0" borderId="204" xfId="0" applyNumberFormat="1" applyBorder="1" applyAlignment="1">
      <alignment horizontal="center" vertical="center"/>
    </xf>
    <xf numFmtId="0" fontId="0" fillId="0" borderId="19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7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0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0" fontId="0" fillId="0" borderId="202" xfId="0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95" xfId="0" applyBorder="1" applyAlignment="1">
      <alignment horizontal="center"/>
    </xf>
    <xf numFmtId="0" fontId="0" fillId="0" borderId="250" xfId="0" applyBorder="1" applyAlignment="1">
      <alignment horizontal="center" vertical="center"/>
    </xf>
    <xf numFmtId="0" fontId="0" fillId="0" borderId="231" xfId="0" applyBorder="1" applyAlignment="1">
      <alignment horizontal="center" vertical="center" wrapText="1"/>
    </xf>
    <xf numFmtId="0" fontId="0" fillId="0" borderId="19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9" fillId="0" borderId="1" xfId="0" applyFont="1" applyBorder="1"/>
    <xf numFmtId="0" fontId="0" fillId="0" borderId="1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8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2" borderId="66" xfId="0" applyFont="1" applyFill="1" applyBorder="1" applyAlignment="1">
      <alignment horizontal="center"/>
    </xf>
    <xf numFmtId="0" fontId="8" fillId="2" borderId="67" xfId="0" applyFont="1" applyFill="1" applyBorder="1" applyAlignment="1">
      <alignment horizontal="center"/>
    </xf>
    <xf numFmtId="0" fontId="19" fillId="0" borderId="47" xfId="0" applyFont="1" applyBorder="1" applyAlignment="1">
      <alignment horizontal="center" vertical="center"/>
    </xf>
    <xf numFmtId="0" fontId="19" fillId="0" borderId="88" xfId="0" applyFont="1" applyBorder="1" applyAlignment="1">
      <alignment horizontal="center" vertical="center"/>
    </xf>
    <xf numFmtId="0" fontId="19" fillId="0" borderId="273" xfId="0" applyFont="1" applyBorder="1"/>
    <xf numFmtId="0" fontId="19" fillId="0" borderId="236" xfId="0" applyFont="1" applyBorder="1"/>
    <xf numFmtId="0" fontId="2" fillId="0" borderId="24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92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3" xfId="0" applyFont="1" applyBorder="1" applyAlignment="1">
      <alignment horizontal="center" vertical="center" wrapText="1"/>
    </xf>
    <xf numFmtId="0" fontId="2" fillId="0" borderId="23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2" borderId="6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8" fillId="2" borderId="81" xfId="0" applyFont="1" applyFill="1" applyBorder="1" applyAlignment="1">
      <alignment horizontal="center"/>
    </xf>
    <xf numFmtId="0" fontId="15" fillId="2" borderId="78" xfId="0" applyFont="1" applyFill="1" applyBorder="1" applyAlignment="1">
      <alignment horizontal="center" vertical="center"/>
    </xf>
    <xf numFmtId="0" fontId="15" fillId="2" borderId="79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 wrapText="1"/>
    </xf>
    <xf numFmtId="0" fontId="2" fillId="0" borderId="232" xfId="0" applyFont="1" applyBorder="1" applyAlignment="1">
      <alignment horizontal="center" vertical="center" wrapText="1"/>
    </xf>
    <xf numFmtId="0" fontId="2" fillId="0" borderId="231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233" xfId="0" applyFont="1" applyBorder="1" applyAlignment="1">
      <alignment horizontal="center" vertical="center" wrapText="1"/>
    </xf>
    <xf numFmtId="0" fontId="19" fillId="0" borderId="231" xfId="0" applyFont="1" applyBorder="1"/>
    <xf numFmtId="0" fontId="18" fillId="0" borderId="23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/>
    </xf>
    <xf numFmtId="0" fontId="19" fillId="0" borderId="231" xfId="0" applyFont="1" applyBorder="1" applyAlignment="1">
      <alignment horizontal="center" vertical="center"/>
    </xf>
    <xf numFmtId="0" fontId="19" fillId="0" borderId="233" xfId="0" applyFont="1" applyBorder="1" applyAlignment="1">
      <alignment horizontal="center" vertical="center"/>
    </xf>
    <xf numFmtId="0" fontId="19" fillId="0" borderId="232" xfId="0" applyFont="1" applyBorder="1" applyAlignment="1">
      <alignment horizontal="center" vertical="center"/>
    </xf>
    <xf numFmtId="0" fontId="28" fillId="9" borderId="231" xfId="0" applyFont="1" applyFill="1" applyBorder="1" applyAlignment="1">
      <alignment horizontal="center" vertical="center" wrapText="1"/>
    </xf>
    <xf numFmtId="0" fontId="28" fillId="9" borderId="13" xfId="0" applyFont="1" applyFill="1" applyBorder="1" applyAlignment="1">
      <alignment horizontal="center" vertical="center" wrapText="1"/>
    </xf>
    <xf numFmtId="0" fontId="28" fillId="9" borderId="233" xfId="0" applyFont="1" applyFill="1" applyBorder="1" applyAlignment="1">
      <alignment horizontal="center" vertical="center" wrapText="1"/>
    </xf>
    <xf numFmtId="0" fontId="28" fillId="9" borderId="49" xfId="0" applyFont="1" applyFill="1" applyBorder="1" applyAlignment="1">
      <alignment horizontal="center" vertical="center" wrapText="1"/>
    </xf>
    <xf numFmtId="0" fontId="2" fillId="9" borderId="238" xfId="0" applyFont="1" applyFill="1" applyBorder="1" applyAlignment="1">
      <alignment horizontal="center"/>
    </xf>
    <xf numFmtId="0" fontId="2" fillId="9" borderId="93" xfId="0" applyFont="1" applyFill="1" applyBorder="1" applyAlignment="1">
      <alignment horizontal="center"/>
    </xf>
    <xf numFmtId="0" fontId="2" fillId="9" borderId="240" xfId="0" applyFont="1" applyFill="1" applyBorder="1" applyAlignment="1">
      <alignment horizontal="center"/>
    </xf>
    <xf numFmtId="0" fontId="2" fillId="9" borderId="237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241" xfId="0" applyFont="1" applyFill="1" applyBorder="1" applyAlignment="1">
      <alignment horizontal="center"/>
    </xf>
    <xf numFmtId="0" fontId="19" fillId="0" borderId="34" xfId="0" applyFont="1" applyBorder="1"/>
    <xf numFmtId="0" fontId="19" fillId="0" borderId="91" xfId="0" applyFont="1" applyBorder="1"/>
    <xf numFmtId="0" fontId="19" fillId="9" borderId="34" xfId="0" applyFont="1" applyFill="1" applyBorder="1"/>
    <xf numFmtId="0" fontId="19" fillId="9" borderId="91" xfId="0" applyFont="1" applyFill="1" applyBorder="1"/>
    <xf numFmtId="0" fontId="19" fillId="0" borderId="255" xfId="0" applyFont="1" applyBorder="1"/>
    <xf numFmtId="0" fontId="19" fillId="0" borderId="256" xfId="0" applyFont="1" applyBorder="1"/>
    <xf numFmtId="0" fontId="19" fillId="0" borderId="13" xfId="0" applyFont="1" applyBorder="1"/>
    <xf numFmtId="0" fontId="19" fillId="0" borderId="49" xfId="0" applyFont="1" applyBorder="1"/>
    <xf numFmtId="0" fontId="2" fillId="0" borderId="201" xfId="0" applyFont="1" applyBorder="1" applyAlignment="1">
      <alignment horizontal="center"/>
    </xf>
    <xf numFmtId="0" fontId="2" fillId="0" borderId="202" xfId="0" applyFont="1" applyBorder="1" applyAlignment="1">
      <alignment horizontal="center"/>
    </xf>
    <xf numFmtId="0" fontId="2" fillId="0" borderId="253" xfId="0" applyFont="1" applyBorder="1" applyAlignment="1">
      <alignment horizontal="center"/>
    </xf>
    <xf numFmtId="0" fontId="2" fillId="9" borderId="231" xfId="0" applyFont="1" applyFill="1" applyBorder="1" applyAlignment="1">
      <alignment horizontal="center" wrapText="1"/>
    </xf>
    <xf numFmtId="0" fontId="2" fillId="9" borderId="13" xfId="0" applyFont="1" applyFill="1" applyBorder="1" applyAlignment="1">
      <alignment horizontal="center" wrapText="1"/>
    </xf>
    <xf numFmtId="0" fontId="2" fillId="0" borderId="25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4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2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52" xfId="0" applyFont="1" applyBorder="1" applyAlignment="1">
      <alignment horizontal="center" vertical="center" wrapText="1"/>
    </xf>
    <xf numFmtId="0" fontId="2" fillId="0" borderId="243" xfId="0" applyFont="1" applyBorder="1" applyAlignment="1">
      <alignment horizontal="center" vertical="center" wrapText="1"/>
    </xf>
    <xf numFmtId="0" fontId="2" fillId="0" borderId="202" xfId="0" applyFont="1" applyBorder="1" applyAlignment="1">
      <alignment horizontal="center" vertical="center" wrapText="1"/>
    </xf>
    <xf numFmtId="0" fontId="2" fillId="0" borderId="253" xfId="0" applyFont="1" applyBorder="1" applyAlignment="1">
      <alignment horizontal="center" vertical="center" wrapText="1"/>
    </xf>
    <xf numFmtId="0" fontId="67" fillId="0" borderId="4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19" fillId="0" borderId="246" xfId="0" applyFont="1" applyBorder="1"/>
    <xf numFmtId="0" fontId="19" fillId="0" borderId="247" xfId="0" applyFont="1" applyBorder="1"/>
    <xf numFmtId="0" fontId="2" fillId="9" borderId="87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88" xfId="0" applyFont="1" applyFill="1" applyBorder="1" applyAlignment="1">
      <alignment horizontal="center"/>
    </xf>
    <xf numFmtId="0" fontId="2" fillId="9" borderId="232" xfId="0" applyFont="1" applyFill="1" applyBorder="1" applyAlignment="1">
      <alignment horizontal="center"/>
    </xf>
    <xf numFmtId="0" fontId="2" fillId="9" borderId="231" xfId="0" applyFont="1" applyFill="1" applyBorder="1" applyAlignment="1">
      <alignment horizontal="center"/>
    </xf>
    <xf numFmtId="0" fontId="2" fillId="9" borderId="233" xfId="0" applyFont="1" applyFill="1" applyBorder="1" applyAlignment="1">
      <alignment horizontal="center"/>
    </xf>
    <xf numFmtId="0" fontId="2" fillId="9" borderId="231" xfId="0" applyFont="1" applyFill="1" applyBorder="1" applyAlignment="1">
      <alignment horizontal="center" vertical="center" wrapText="1"/>
    </xf>
    <xf numFmtId="0" fontId="2" fillId="9" borderId="232" xfId="0" applyFont="1" applyFill="1" applyBorder="1" applyAlignment="1">
      <alignment horizontal="center" vertical="center" wrapText="1"/>
    </xf>
    <xf numFmtId="0" fontId="2" fillId="9" borderId="48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34" fillId="9" borderId="231" xfId="0" applyFont="1" applyFill="1" applyBorder="1" applyAlignment="1">
      <alignment horizontal="center" vertical="center" wrapText="1"/>
    </xf>
    <xf numFmtId="0" fontId="34" fillId="9" borderId="13" xfId="0" applyFont="1" applyFill="1" applyBorder="1" applyAlignment="1">
      <alignment horizontal="center" vertical="center" wrapText="1"/>
    </xf>
    <xf numFmtId="0" fontId="19" fillId="9" borderId="231" xfId="0" applyFont="1" applyFill="1" applyBorder="1" applyAlignment="1">
      <alignment horizontal="center" vertical="center" wrapText="1"/>
    </xf>
    <xf numFmtId="0" fontId="19" fillId="9" borderId="13" xfId="0" applyFont="1" applyFill="1" applyBorder="1" applyAlignment="1">
      <alignment horizontal="center" vertical="center"/>
    </xf>
    <xf numFmtId="0" fontId="19" fillId="9" borderId="248" xfId="0" applyFont="1" applyFill="1" applyBorder="1" applyAlignment="1">
      <alignment horizontal="center" vertical="center" wrapText="1"/>
    </xf>
    <xf numFmtId="0" fontId="19" fillId="9" borderId="197" xfId="0" applyFont="1" applyFill="1" applyBorder="1" applyAlignment="1">
      <alignment horizontal="center" vertical="center" wrapText="1"/>
    </xf>
    <xf numFmtId="0" fontId="2" fillId="9" borderId="236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195" xfId="0" applyFont="1" applyFill="1" applyBorder="1" applyAlignment="1">
      <alignment horizontal="center"/>
    </xf>
    <xf numFmtId="0" fontId="2" fillId="9" borderId="38" xfId="0" applyFont="1" applyFill="1" applyBorder="1" applyAlignment="1">
      <alignment horizontal="center"/>
    </xf>
    <xf numFmtId="0" fontId="2" fillId="9" borderId="4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28" fillId="0" borderId="95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28" fillId="0" borderId="108" xfId="0" applyFont="1" applyBorder="1" applyAlignment="1">
      <alignment horizontal="center"/>
    </xf>
    <xf numFmtId="0" fontId="28" fillId="0" borderId="109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96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28" fillId="0" borderId="99" xfId="0" applyFont="1" applyBorder="1" applyAlignment="1">
      <alignment horizontal="center" vertical="center" wrapText="1"/>
    </xf>
    <xf numFmtId="0" fontId="28" fillId="0" borderId="210" xfId="0" applyFont="1" applyBorder="1" applyAlignment="1">
      <alignment horizontal="center" vertical="center" wrapText="1"/>
    </xf>
    <xf numFmtId="0" fontId="28" fillId="0" borderId="213" xfId="0" applyFont="1" applyBorder="1" applyAlignment="1">
      <alignment horizontal="center" vertical="center" wrapText="1"/>
    </xf>
    <xf numFmtId="0" fontId="2" fillId="0" borderId="215" xfId="0" applyFont="1" applyBorder="1" applyAlignment="1">
      <alignment horizontal="center" vertical="center" wrapText="1"/>
    </xf>
    <xf numFmtId="0" fontId="0" fillId="0" borderId="217" xfId="0" applyBorder="1" applyAlignment="1">
      <alignment horizontal="center" vertical="center" wrapText="1"/>
    </xf>
    <xf numFmtId="0" fontId="28" fillId="0" borderId="224" xfId="0" applyFont="1" applyBorder="1" applyAlignment="1">
      <alignment horizontal="center"/>
    </xf>
    <xf numFmtId="0" fontId="28" fillId="0" borderId="225" xfId="0" applyFont="1" applyBorder="1" applyAlignment="1">
      <alignment horizontal="center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8" fillId="0" borderId="209" xfId="0" applyFont="1" applyBorder="1" applyAlignment="1">
      <alignment horizontal="center" vertical="center" wrapText="1"/>
    </xf>
    <xf numFmtId="0" fontId="2" fillId="0" borderId="214" xfId="0" applyFont="1" applyBorder="1" applyAlignment="1">
      <alignment horizontal="center" vertical="center" wrapText="1"/>
    </xf>
    <xf numFmtId="0" fontId="0" fillId="0" borderId="216" xfId="0" applyBorder="1" applyAlignment="1">
      <alignment horizontal="center" vertical="center" wrapText="1"/>
    </xf>
    <xf numFmtId="0" fontId="28" fillId="0" borderId="211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212" xfId="0" applyBorder="1" applyAlignment="1">
      <alignment horizontal="center" vertical="center" wrapText="1"/>
    </xf>
    <xf numFmtId="0" fontId="0" fillId="0" borderId="167" xfId="0" applyBorder="1" applyAlignment="1">
      <alignment horizontal="center" vertical="center" wrapText="1"/>
    </xf>
    <xf numFmtId="0" fontId="0" fillId="0" borderId="168" xfId="0" applyBorder="1" applyAlignment="1">
      <alignment horizontal="center" vertical="center" wrapText="1"/>
    </xf>
    <xf numFmtId="0" fontId="0" fillId="0" borderId="169" xfId="0" applyBorder="1" applyAlignment="1">
      <alignment horizontal="center" vertical="center" wrapText="1"/>
    </xf>
    <xf numFmtId="0" fontId="54" fillId="0" borderId="181" xfId="0" applyFont="1" applyBorder="1" applyAlignment="1">
      <alignment horizontal="center" vertical="center"/>
    </xf>
    <xf numFmtId="0" fontId="54" fillId="0" borderId="153" xfId="0" applyFont="1" applyBorder="1" applyAlignment="1">
      <alignment horizontal="center" vertical="center"/>
    </xf>
    <xf numFmtId="0" fontId="54" fillId="0" borderId="150" xfId="0" applyFont="1" applyBorder="1" applyAlignment="1">
      <alignment horizontal="center" vertical="center"/>
    </xf>
    <xf numFmtId="0" fontId="54" fillId="0" borderId="151" xfId="0" applyFont="1" applyBorder="1" applyAlignment="1">
      <alignment horizontal="center" vertical="center"/>
    </xf>
    <xf numFmtId="0" fontId="54" fillId="0" borderId="180" xfId="0" applyFont="1" applyBorder="1" applyAlignment="1">
      <alignment horizontal="center" vertical="center"/>
    </xf>
    <xf numFmtId="0" fontId="54" fillId="0" borderId="154" xfId="0" applyFont="1" applyBorder="1" applyAlignment="1">
      <alignment horizontal="center" vertical="center"/>
    </xf>
    <xf numFmtId="0" fontId="54" fillId="0" borderId="147" xfId="0" applyFont="1" applyBorder="1" applyAlignment="1">
      <alignment horizontal="center" vertical="center"/>
    </xf>
    <xf numFmtId="0" fontId="54" fillId="0" borderId="159" xfId="0" applyFont="1" applyBorder="1" applyAlignment="1">
      <alignment horizontal="center" vertical="center"/>
    </xf>
    <xf numFmtId="0" fontId="54" fillId="0" borderId="160" xfId="0" applyFont="1" applyBorder="1" applyAlignment="1">
      <alignment horizontal="center" vertical="center"/>
    </xf>
    <xf numFmtId="0" fontId="54" fillId="0" borderId="144" xfId="0" applyFont="1" applyBorder="1" applyAlignment="1">
      <alignment horizontal="center" vertical="center"/>
    </xf>
    <xf numFmtId="0" fontId="54" fillId="0" borderId="145" xfId="0" applyFont="1" applyBorder="1" applyAlignment="1">
      <alignment horizontal="center" vertical="center"/>
    </xf>
    <xf numFmtId="0" fontId="54" fillId="0" borderId="148" xfId="0" applyFont="1" applyBorder="1" applyAlignment="1">
      <alignment horizontal="center" vertical="center"/>
    </xf>
    <xf numFmtId="0" fontId="54" fillId="0" borderId="178" xfId="0" applyFont="1" applyBorder="1" applyAlignment="1">
      <alignment horizontal="center" vertical="center"/>
    </xf>
    <xf numFmtId="0" fontId="54" fillId="0" borderId="140" xfId="0" applyFont="1" applyBorder="1" applyAlignment="1">
      <alignment horizontal="center" vertical="center"/>
    </xf>
    <xf numFmtId="0" fontId="54" fillId="0" borderId="177" xfId="0" applyFont="1" applyBorder="1" applyAlignment="1">
      <alignment horizontal="center" vertical="center"/>
    </xf>
    <xf numFmtId="0" fontId="54" fillId="0" borderId="139" xfId="0" applyFont="1" applyBorder="1" applyAlignment="1">
      <alignment horizontal="center" vertical="center"/>
    </xf>
    <xf numFmtId="0" fontId="54" fillId="0" borderId="141" xfId="0" applyFont="1" applyBorder="1" applyAlignment="1">
      <alignment horizontal="center" vertical="center"/>
    </xf>
    <xf numFmtId="0" fontId="54" fillId="0" borderId="142" xfId="0" applyFont="1" applyBorder="1" applyAlignment="1">
      <alignment horizontal="center" vertical="center"/>
    </xf>
    <xf numFmtId="0" fontId="54" fillId="4" borderId="175" xfId="0" quotePrefix="1" applyFont="1" applyFill="1" applyBorder="1" applyAlignment="1">
      <alignment horizontal="center" vertical="center"/>
    </xf>
    <xf numFmtId="0" fontId="54" fillId="4" borderId="136" xfId="0" quotePrefix="1" applyFont="1" applyFill="1" applyBorder="1" applyAlignment="1">
      <alignment horizontal="center" vertical="center"/>
    </xf>
    <xf numFmtId="0" fontId="54" fillId="4" borderId="135" xfId="0" quotePrefix="1" applyFont="1" applyFill="1" applyBorder="1" applyAlignment="1">
      <alignment horizontal="center" vertical="center"/>
    </xf>
    <xf numFmtId="0" fontId="54" fillId="4" borderId="174" xfId="0" quotePrefix="1" applyFont="1" applyFill="1" applyBorder="1" applyAlignment="1">
      <alignment horizontal="center" vertical="center"/>
    </xf>
    <xf numFmtId="0" fontId="54" fillId="6" borderId="175" xfId="0" quotePrefix="1" applyFont="1" applyFill="1" applyBorder="1" applyAlignment="1">
      <alignment horizontal="center" vertical="center"/>
    </xf>
    <xf numFmtId="0" fontId="54" fillId="6" borderId="136" xfId="0" quotePrefix="1" applyFont="1" applyFill="1" applyBorder="1" applyAlignment="1">
      <alignment horizontal="center" vertical="center"/>
    </xf>
    <xf numFmtId="0" fontId="54" fillId="6" borderId="174" xfId="0" quotePrefix="1" applyFont="1" applyFill="1" applyBorder="1" applyAlignment="1">
      <alignment horizontal="center" vertical="center"/>
    </xf>
    <xf numFmtId="0" fontId="54" fillId="6" borderId="137" xfId="0" quotePrefix="1" applyFont="1" applyFill="1" applyBorder="1" applyAlignment="1">
      <alignment horizontal="center" vertical="center"/>
    </xf>
    <xf numFmtId="0" fontId="43" fillId="0" borderId="146" xfId="0" applyFont="1" applyBorder="1" applyAlignment="1">
      <alignment horizontal="center" vertical="center"/>
    </xf>
    <xf numFmtId="0" fontId="43" fillId="0" borderId="162" xfId="0" applyFont="1" applyBorder="1" applyAlignment="1">
      <alignment horizontal="center" vertical="center"/>
    </xf>
    <xf numFmtId="0" fontId="43" fillId="0" borderId="168" xfId="0" applyFont="1" applyBorder="1" applyAlignment="1">
      <alignment horizontal="center" vertical="center"/>
    </xf>
    <xf numFmtId="0" fontId="43" fillId="0" borderId="170" xfId="0" applyFont="1" applyBorder="1" applyAlignment="1">
      <alignment horizontal="center" vertical="center"/>
    </xf>
    <xf numFmtId="0" fontId="43" fillId="0" borderId="163" xfId="0" applyFont="1" applyBorder="1" applyAlignment="1">
      <alignment horizontal="center" vertical="center" wrapText="1"/>
    </xf>
    <xf numFmtId="0" fontId="43" fillId="0" borderId="146" xfId="0" applyFont="1" applyBorder="1" applyAlignment="1">
      <alignment horizontal="center" vertical="center" wrapText="1"/>
    </xf>
    <xf numFmtId="0" fontId="43" fillId="0" borderId="162" xfId="0" applyFont="1" applyBorder="1" applyAlignment="1">
      <alignment horizontal="center" vertical="center" wrapText="1"/>
    </xf>
    <xf numFmtId="0" fontId="43" fillId="0" borderId="171" xfId="0" applyFont="1" applyBorder="1" applyAlignment="1">
      <alignment horizontal="center" vertical="center" wrapText="1"/>
    </xf>
    <xf numFmtId="0" fontId="43" fillId="0" borderId="168" xfId="0" applyFont="1" applyBorder="1" applyAlignment="1">
      <alignment horizontal="center" vertical="center" wrapText="1"/>
    </xf>
    <xf numFmtId="0" fontId="43" fillId="0" borderId="170" xfId="0" applyFont="1" applyBorder="1" applyAlignment="1">
      <alignment horizontal="center" vertical="center" wrapText="1"/>
    </xf>
    <xf numFmtId="0" fontId="43" fillId="0" borderId="164" xfId="0" applyFont="1" applyBorder="1" applyAlignment="1">
      <alignment horizontal="center" vertical="center" wrapText="1"/>
    </xf>
    <xf numFmtId="0" fontId="43" fillId="0" borderId="172" xfId="0" applyFont="1" applyBorder="1" applyAlignment="1">
      <alignment horizontal="center" vertical="center" wrapText="1"/>
    </xf>
    <xf numFmtId="0" fontId="54" fillId="4" borderId="133" xfId="0" quotePrefix="1" applyFont="1" applyFill="1" applyBorder="1" applyAlignment="1">
      <alignment horizontal="center" vertical="center" wrapText="1"/>
    </xf>
    <xf numFmtId="0" fontId="54" fillId="4" borderId="136" xfId="0" quotePrefix="1" applyFont="1" applyFill="1" applyBorder="1" applyAlignment="1">
      <alignment horizontal="center" vertical="center" wrapText="1"/>
    </xf>
    <xf numFmtId="0" fontId="54" fillId="4" borderId="134" xfId="0" quotePrefix="1" applyFont="1" applyFill="1" applyBorder="1" applyAlignment="1">
      <alignment horizontal="center" vertical="center" wrapText="1"/>
    </xf>
    <xf numFmtId="0" fontId="54" fillId="4" borderId="134" xfId="0" quotePrefix="1" applyFont="1" applyFill="1" applyBorder="1" applyAlignment="1">
      <alignment horizontal="center" vertical="center"/>
    </xf>
    <xf numFmtId="0" fontId="43" fillId="0" borderId="165" xfId="0" applyFont="1" applyBorder="1" applyAlignment="1">
      <alignment horizontal="center" vertical="center" wrapText="1"/>
    </xf>
    <xf numFmtId="0" fontId="43" fillId="0" borderId="169" xfId="0" applyFont="1" applyBorder="1" applyAlignment="1">
      <alignment horizontal="center" vertical="center" wrapText="1"/>
    </xf>
    <xf numFmtId="0" fontId="43" fillId="0" borderId="161" xfId="0" applyFont="1" applyBorder="1" applyAlignment="1">
      <alignment horizontal="center" vertical="center" wrapText="1"/>
    </xf>
    <xf numFmtId="0" fontId="43" fillId="0" borderId="167" xfId="0" applyFont="1" applyBorder="1" applyAlignment="1">
      <alignment horizontal="center" vertical="center" wrapText="1"/>
    </xf>
    <xf numFmtId="0" fontId="43" fillId="0" borderId="155" xfId="0" applyFont="1" applyBorder="1" applyAlignment="1">
      <alignment horizontal="center" vertical="center" wrapText="1"/>
    </xf>
    <xf numFmtId="0" fontId="43" fillId="0" borderId="158" xfId="0" applyFont="1" applyBorder="1" applyAlignment="1">
      <alignment horizontal="center" vertical="center" wrapText="1"/>
    </xf>
    <xf numFmtId="0" fontId="43" fillId="0" borderId="166" xfId="0" applyFont="1" applyBorder="1" applyAlignment="1">
      <alignment horizontal="center" vertical="center" wrapText="1"/>
    </xf>
    <xf numFmtId="0" fontId="43" fillId="0" borderId="156" xfId="0" applyFont="1" applyBorder="1" applyAlignment="1">
      <alignment horizontal="center" vertical="center" wrapText="1"/>
    </xf>
    <xf numFmtId="0" fontId="43" fillId="0" borderId="121" xfId="0" applyFont="1" applyBorder="1" applyAlignment="1">
      <alignment horizontal="center" vertical="center" wrapText="1"/>
    </xf>
    <xf numFmtId="0" fontId="43" fillId="0" borderId="157" xfId="0" applyFont="1" applyBorder="1" applyAlignment="1">
      <alignment horizontal="center" vertical="center" wrapText="1"/>
    </xf>
    <xf numFmtId="0" fontId="43" fillId="0" borderId="1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5" xfId="0" applyFont="1" applyBorder="1" applyAlignment="1">
      <alignment horizontal="center" vertical="center" wrapText="1"/>
    </xf>
    <xf numFmtId="0" fontId="43" fillId="0" borderId="156" xfId="0" applyFont="1" applyBorder="1" applyAlignment="1">
      <alignment horizontal="center" vertical="center"/>
    </xf>
    <xf numFmtId="0" fontId="43" fillId="0" borderId="121" xfId="0" applyFont="1" applyBorder="1" applyAlignment="1">
      <alignment horizontal="center" vertical="center"/>
    </xf>
    <xf numFmtId="0" fontId="43" fillId="0" borderId="186" xfId="0" applyFont="1" applyBorder="1" applyAlignment="1">
      <alignment horizontal="center" vertical="center"/>
    </xf>
    <xf numFmtId="0" fontId="43" fillId="0" borderId="187" xfId="0" applyFont="1" applyBorder="1" applyAlignment="1">
      <alignment horizontal="center" vertical="center"/>
    </xf>
    <xf numFmtId="0" fontId="43" fillId="0" borderId="188" xfId="0" applyFont="1" applyBorder="1" applyAlignment="1">
      <alignment horizontal="center" vertical="center"/>
    </xf>
    <xf numFmtId="0" fontId="43" fillId="0" borderId="189" xfId="0" applyFont="1" applyBorder="1" applyAlignment="1">
      <alignment horizontal="center" vertical="center"/>
    </xf>
    <xf numFmtId="0" fontId="43" fillId="0" borderId="147" xfId="0" applyFont="1" applyBorder="1" applyAlignment="1">
      <alignment horizontal="center" vertical="center" wrapText="1"/>
    </xf>
    <xf numFmtId="0" fontId="43" fillId="0" borderId="159" xfId="0" applyFont="1" applyBorder="1" applyAlignment="1">
      <alignment horizontal="center" vertical="center" wrapText="1"/>
    </xf>
    <xf numFmtId="0" fontId="43" fillId="0" borderId="160" xfId="0" applyFont="1" applyBorder="1" applyAlignment="1">
      <alignment horizontal="center" vertical="center" wrapText="1"/>
    </xf>
    <xf numFmtId="0" fontId="43" fillId="0" borderId="144" xfId="0" applyFont="1" applyBorder="1" applyAlignment="1">
      <alignment horizontal="center" vertical="center" wrapText="1"/>
    </xf>
    <xf numFmtId="0" fontId="43" fillId="0" borderId="145" xfId="0" applyFont="1" applyBorder="1" applyAlignment="1">
      <alignment horizontal="center" vertical="center" wrapText="1"/>
    </xf>
    <xf numFmtId="0" fontId="43" fillId="0" borderId="148" xfId="0" applyFont="1" applyBorder="1" applyAlignment="1">
      <alignment horizontal="center" vertical="center" wrapText="1"/>
    </xf>
    <xf numFmtId="0" fontId="43" fillId="0" borderId="117" xfId="0" applyFont="1" applyBorder="1" applyAlignment="1">
      <alignment horizontal="center" vertical="center"/>
    </xf>
    <xf numFmtId="0" fontId="43" fillId="0" borderId="118" xfId="0" applyFont="1" applyBorder="1" applyAlignment="1">
      <alignment horizontal="center" vertical="center"/>
    </xf>
    <xf numFmtId="0" fontId="43" fillId="0" borderId="182" xfId="0" applyFont="1" applyBorder="1" applyAlignment="1">
      <alignment horizontal="center" vertical="center"/>
    </xf>
    <xf numFmtId="0" fontId="43" fillId="0" borderId="183" xfId="0" applyFont="1" applyBorder="1" applyAlignment="1">
      <alignment horizontal="center" vertical="center"/>
    </xf>
    <xf numFmtId="0" fontId="43" fillId="0" borderId="184" xfId="0" applyFont="1" applyBorder="1" applyAlignment="1">
      <alignment horizontal="center" vertical="center"/>
    </xf>
    <xf numFmtId="0" fontId="43" fillId="0" borderId="185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23" xfId="0" applyFont="1" applyBorder="1" applyAlignment="1">
      <alignment horizontal="center" vertical="center"/>
    </xf>
    <xf numFmtId="0" fontId="49" fillId="4" borderId="175" xfId="0" quotePrefix="1" applyFont="1" applyFill="1" applyBorder="1" applyAlignment="1">
      <alignment horizontal="center" vertical="center"/>
    </xf>
    <xf numFmtId="0" fontId="49" fillId="4" borderId="136" xfId="0" quotePrefix="1" applyFont="1" applyFill="1" applyBorder="1" applyAlignment="1">
      <alignment horizontal="center" vertical="center"/>
    </xf>
    <xf numFmtId="0" fontId="49" fillId="4" borderId="174" xfId="0" quotePrefix="1" applyFont="1" applyFill="1" applyBorder="1" applyAlignment="1">
      <alignment horizontal="center" vertical="center"/>
    </xf>
    <xf numFmtId="0" fontId="49" fillId="4" borderId="135" xfId="0" quotePrefix="1" applyFont="1" applyFill="1" applyBorder="1" applyAlignment="1">
      <alignment horizontal="center" vertical="center"/>
    </xf>
    <xf numFmtId="0" fontId="49" fillId="0" borderId="12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4" borderId="134" xfId="0" quotePrefix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161" xfId="0" applyFont="1" applyBorder="1" applyAlignment="1">
      <alignment horizontal="center" vertical="center" wrapText="1"/>
    </xf>
    <xf numFmtId="0" fontId="50" fillId="0" borderId="146" xfId="0" applyFont="1" applyBorder="1" applyAlignment="1">
      <alignment horizontal="center" vertical="center" wrapText="1"/>
    </xf>
    <xf numFmtId="0" fontId="50" fillId="0" borderId="162" xfId="0" applyFont="1" applyBorder="1" applyAlignment="1">
      <alignment horizontal="center" vertical="center" wrapText="1"/>
    </xf>
    <xf numFmtId="0" fontId="50" fillId="0" borderId="167" xfId="0" applyFont="1" applyBorder="1" applyAlignment="1">
      <alignment horizontal="center" vertical="center" wrapText="1"/>
    </xf>
    <xf numFmtId="0" fontId="50" fillId="0" borderId="168" xfId="0" applyFont="1" applyBorder="1" applyAlignment="1">
      <alignment horizontal="center" vertical="center" wrapText="1"/>
    </xf>
    <xf numFmtId="0" fontId="50" fillId="0" borderId="170" xfId="0" applyFont="1" applyBorder="1" applyAlignment="1">
      <alignment horizontal="center" vertical="center" wrapText="1"/>
    </xf>
    <xf numFmtId="0" fontId="50" fillId="0" borderId="146" xfId="0" applyFont="1" applyBorder="1" applyAlignment="1">
      <alignment horizontal="center" vertical="center"/>
    </xf>
    <xf numFmtId="0" fontId="50" fillId="0" borderId="162" xfId="0" applyFont="1" applyBorder="1" applyAlignment="1">
      <alignment horizontal="center" vertical="center"/>
    </xf>
    <xf numFmtId="0" fontId="50" fillId="0" borderId="168" xfId="0" applyFont="1" applyBorder="1" applyAlignment="1">
      <alignment horizontal="center" vertical="center"/>
    </xf>
    <xf numFmtId="0" fontId="50" fillId="0" borderId="170" xfId="0" applyFont="1" applyBorder="1" applyAlignment="1">
      <alignment horizontal="center" vertical="center"/>
    </xf>
    <xf numFmtId="0" fontId="50" fillId="0" borderId="163" xfId="0" applyFont="1" applyBorder="1" applyAlignment="1">
      <alignment horizontal="center" vertical="center" wrapText="1"/>
    </xf>
    <xf numFmtId="0" fontId="50" fillId="0" borderId="171" xfId="0" applyFont="1" applyBorder="1" applyAlignment="1">
      <alignment horizontal="center" vertical="center" wrapText="1"/>
    </xf>
    <xf numFmtId="0" fontId="50" fillId="0" borderId="165" xfId="0" applyFont="1" applyBorder="1" applyAlignment="1">
      <alignment horizontal="center" vertical="center" wrapText="1"/>
    </xf>
    <xf numFmtId="0" fontId="50" fillId="0" borderId="16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183" xfId="0" applyFont="1" applyBorder="1" applyAlignment="1">
      <alignment horizontal="center" vertical="center"/>
    </xf>
    <xf numFmtId="0" fontId="51" fillId="0" borderId="118" xfId="0" applyFont="1" applyBorder="1" applyAlignment="1">
      <alignment horizontal="center" vertical="center"/>
    </xf>
    <xf numFmtId="0" fontId="51" fillId="0" borderId="184" xfId="0" applyFont="1" applyBorder="1" applyAlignment="1">
      <alignment horizontal="center" vertical="center"/>
    </xf>
    <xf numFmtId="0" fontId="51" fillId="0" borderId="185" xfId="0" applyFont="1" applyBorder="1" applyAlignment="1">
      <alignment horizontal="center" vertical="center"/>
    </xf>
    <xf numFmtId="0" fontId="51" fillId="0" borderId="119" xfId="0" applyFont="1" applyBorder="1" applyAlignment="1">
      <alignment horizontal="center" vertical="center"/>
    </xf>
    <xf numFmtId="0" fontId="50" fillId="0" borderId="155" xfId="0" applyFont="1" applyBorder="1" applyAlignment="1">
      <alignment horizontal="center" vertical="center"/>
    </xf>
    <xf numFmtId="0" fontId="50" fillId="0" borderId="158" xfId="0" applyFont="1" applyBorder="1" applyAlignment="1">
      <alignment horizontal="center" vertical="center"/>
    </xf>
    <xf numFmtId="0" fontId="50" fillId="0" borderId="166" xfId="0" applyFont="1" applyBorder="1" applyAlignment="1">
      <alignment horizontal="center" vertical="center"/>
    </xf>
    <xf numFmtId="0" fontId="50" fillId="0" borderId="156" xfId="0" applyFont="1" applyBorder="1" applyAlignment="1">
      <alignment horizontal="center" vertical="center" wrapText="1"/>
    </xf>
    <xf numFmtId="0" fontId="50" fillId="0" borderId="121" xfId="0" applyFont="1" applyBorder="1" applyAlignment="1">
      <alignment horizontal="center" vertical="center" wrapText="1"/>
    </xf>
    <xf numFmtId="0" fontId="50" fillId="0" borderId="157" xfId="0" applyFont="1" applyBorder="1" applyAlignment="1">
      <alignment horizontal="center" vertical="center" wrapText="1"/>
    </xf>
    <xf numFmtId="0" fontId="50" fillId="0" borderId="114" xfId="0" applyFont="1" applyBorder="1" applyAlignment="1">
      <alignment horizontal="center" vertical="center" wrapText="1"/>
    </xf>
    <xf numFmtId="0" fontId="50" fillId="0" borderId="115" xfId="0" applyFont="1" applyBorder="1" applyAlignment="1">
      <alignment horizontal="center" vertical="center" wrapText="1"/>
    </xf>
    <xf numFmtId="0" fontId="50" fillId="0" borderId="156" xfId="0" applyFont="1" applyBorder="1" applyAlignment="1">
      <alignment horizontal="center" vertical="center"/>
    </xf>
    <xf numFmtId="0" fontId="50" fillId="0" borderId="121" xfId="0" applyFont="1" applyBorder="1" applyAlignment="1">
      <alignment horizontal="center" vertical="center"/>
    </xf>
    <xf numFmtId="0" fontId="50" fillId="0" borderId="157" xfId="0" applyFont="1" applyBorder="1" applyAlignment="1">
      <alignment horizontal="center" vertical="center"/>
    </xf>
    <xf numFmtId="0" fontId="50" fillId="0" borderId="114" xfId="0" applyFont="1" applyBorder="1" applyAlignment="1">
      <alignment horizontal="center" vertical="center"/>
    </xf>
    <xf numFmtId="0" fontId="50" fillId="0" borderId="115" xfId="0" applyFont="1" applyBorder="1" applyAlignment="1">
      <alignment horizontal="center" vertical="center"/>
    </xf>
    <xf numFmtId="0" fontId="50" fillId="0" borderId="112" xfId="0" applyFont="1" applyBorder="1" applyAlignment="1">
      <alignment horizontal="center" vertical="center"/>
    </xf>
    <xf numFmtId="0" fontId="50" fillId="0" borderId="111" xfId="0" applyFont="1" applyBorder="1" applyAlignment="1">
      <alignment horizontal="center" vertical="center"/>
    </xf>
    <xf numFmtId="0" fontId="50" fillId="0" borderId="116" xfId="0" applyFont="1" applyBorder="1" applyAlignment="1">
      <alignment horizontal="center" vertical="center"/>
    </xf>
    <xf numFmtId="0" fontId="50" fillId="0" borderId="112" xfId="0" applyFont="1" applyBorder="1" applyAlignment="1">
      <alignment horizontal="center" vertical="center" wrapText="1"/>
    </xf>
    <xf numFmtId="0" fontId="50" fillId="0" borderId="111" xfId="0" applyFont="1" applyBorder="1" applyAlignment="1">
      <alignment horizontal="center" vertical="center" wrapText="1"/>
    </xf>
    <xf numFmtId="0" fontId="50" fillId="0" borderId="123" xfId="0" applyFont="1" applyBorder="1" applyAlignment="1">
      <alignment horizontal="center" vertical="center" wrapText="1"/>
    </xf>
    <xf numFmtId="0" fontId="50" fillId="0" borderId="145" xfId="0" applyFont="1" applyBorder="1" applyAlignment="1">
      <alignment horizontal="center" vertical="center" wrapText="1"/>
    </xf>
    <xf numFmtId="0" fontId="50" fillId="0" borderId="147" xfId="0" applyFont="1" applyBorder="1" applyAlignment="1">
      <alignment horizontal="center" vertical="center" wrapText="1"/>
    </xf>
    <xf numFmtId="0" fontId="50" fillId="0" borderId="159" xfId="0" applyFont="1" applyBorder="1" applyAlignment="1">
      <alignment horizontal="center" vertical="center" wrapText="1"/>
    </xf>
    <xf numFmtId="0" fontId="50" fillId="0" borderId="160" xfId="0" applyFont="1" applyBorder="1" applyAlignment="1">
      <alignment horizontal="center" vertical="center" wrapText="1"/>
    </xf>
    <xf numFmtId="0" fontId="50" fillId="0" borderId="144" xfId="0" applyFont="1" applyBorder="1" applyAlignment="1">
      <alignment horizontal="center" vertical="center" wrapText="1"/>
    </xf>
    <xf numFmtId="0" fontId="51" fillId="0" borderId="117" xfId="0" applyFont="1" applyBorder="1" applyAlignment="1">
      <alignment horizontal="center" vertical="center"/>
    </xf>
    <xf numFmtId="0" fontId="51" fillId="0" borderId="182" xfId="0" applyFont="1" applyBorder="1" applyAlignment="1">
      <alignment horizontal="center" vertical="center"/>
    </xf>
    <xf numFmtId="0" fontId="49" fillId="4" borderId="137" xfId="0" quotePrefix="1" applyFont="1" applyFill="1" applyBorder="1" applyAlignment="1">
      <alignment horizontal="center" vertical="center"/>
    </xf>
    <xf numFmtId="0" fontId="50" fillId="0" borderId="163" xfId="0" applyFont="1" applyBorder="1" applyAlignment="1">
      <alignment horizontal="center" vertical="center"/>
    </xf>
    <xf numFmtId="0" fontId="50" fillId="0" borderId="171" xfId="0" applyFont="1" applyBorder="1" applyAlignment="1">
      <alignment horizontal="center" vertical="center"/>
    </xf>
    <xf numFmtId="0" fontId="50" fillId="0" borderId="164" xfId="0" applyFont="1" applyBorder="1" applyAlignment="1">
      <alignment horizontal="center" vertical="center" wrapText="1"/>
    </xf>
    <xf numFmtId="0" fontId="50" fillId="0" borderId="172" xfId="0" applyFont="1" applyBorder="1" applyAlignment="1">
      <alignment horizontal="center" vertical="center" wrapText="1"/>
    </xf>
    <xf numFmtId="0" fontId="50" fillId="0" borderId="116" xfId="0" applyFont="1" applyBorder="1" applyAlignment="1">
      <alignment horizontal="center" vertical="center" wrapText="1"/>
    </xf>
    <xf numFmtId="0" fontId="50" fillId="0" borderId="122" xfId="0" applyFont="1" applyBorder="1" applyAlignment="1">
      <alignment horizontal="center" vertical="center" wrapText="1"/>
    </xf>
    <xf numFmtId="0" fontId="50" fillId="0" borderId="113" xfId="0" applyFont="1" applyBorder="1" applyAlignment="1">
      <alignment horizontal="center" vertical="center" wrapText="1"/>
    </xf>
    <xf numFmtId="0" fontId="43" fillId="0" borderId="0" xfId="0" quotePrefix="1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54" fillId="0" borderId="143" xfId="2" applyFont="1" applyBorder="1" applyAlignment="1">
      <alignment horizontal="center" vertical="center"/>
    </xf>
    <xf numFmtId="0" fontId="54" fillId="0" borderId="144" xfId="2" applyFont="1" applyBorder="1" applyAlignment="1">
      <alignment horizontal="center" vertical="center"/>
    </xf>
    <xf numFmtId="0" fontId="54" fillId="0" borderId="145" xfId="2" applyFont="1" applyBorder="1" applyAlignment="1">
      <alignment horizontal="center" vertical="center"/>
    </xf>
    <xf numFmtId="0" fontId="54" fillId="0" borderId="147" xfId="2" applyFont="1" applyBorder="1" applyAlignment="1">
      <alignment horizontal="center" vertical="center"/>
    </xf>
    <xf numFmtId="0" fontId="54" fillId="0" borderId="148" xfId="2" applyFont="1" applyBorder="1" applyAlignment="1">
      <alignment horizontal="center" vertical="center"/>
    </xf>
    <xf numFmtId="0" fontId="53" fillId="0" borderId="143" xfId="2" applyFont="1" applyBorder="1" applyAlignment="1">
      <alignment horizontal="center" vertical="center"/>
    </xf>
    <xf numFmtId="0" fontId="53" fillId="0" borderId="144" xfId="2" applyFont="1" applyBorder="1" applyAlignment="1">
      <alignment horizontal="center" vertical="center"/>
    </xf>
    <xf numFmtId="0" fontId="49" fillId="0" borderId="145" xfId="2" applyFont="1" applyBorder="1" applyAlignment="1">
      <alignment horizontal="center" vertical="center"/>
    </xf>
    <xf numFmtId="0" fontId="49" fillId="0" borderId="147" xfId="2" applyFont="1" applyBorder="1" applyAlignment="1">
      <alignment horizontal="center" vertical="center"/>
    </xf>
    <xf numFmtId="0" fontId="49" fillId="0" borderId="144" xfId="2" applyFont="1" applyBorder="1" applyAlignment="1">
      <alignment horizontal="center" vertical="center"/>
    </xf>
    <xf numFmtId="0" fontId="53" fillId="0" borderId="145" xfId="2" applyFont="1" applyBorder="1" applyAlignment="1">
      <alignment horizontal="center" vertical="center"/>
    </xf>
    <xf numFmtId="0" fontId="53" fillId="0" borderId="147" xfId="2" applyFont="1" applyBorder="1" applyAlignment="1">
      <alignment horizontal="center" vertical="center"/>
    </xf>
    <xf numFmtId="0" fontId="53" fillId="0" borderId="148" xfId="2" applyFont="1" applyBorder="1" applyAlignment="1">
      <alignment horizontal="center" vertical="center"/>
    </xf>
    <xf numFmtId="0" fontId="53" fillId="0" borderId="149" xfId="2" applyFont="1" applyBorder="1" applyAlignment="1">
      <alignment horizontal="center" vertical="center"/>
    </xf>
    <xf numFmtId="0" fontId="53" fillId="0" borderId="150" xfId="2" applyFont="1" applyBorder="1" applyAlignment="1">
      <alignment horizontal="center" vertical="center"/>
    </xf>
    <xf numFmtId="0" fontId="49" fillId="0" borderId="151" xfId="2" applyFont="1" applyBorder="1" applyAlignment="1">
      <alignment horizontal="center" vertical="center"/>
    </xf>
    <xf numFmtId="0" fontId="49" fillId="0" borderId="153" xfId="2" applyFont="1" applyBorder="1" applyAlignment="1">
      <alignment horizontal="center" vertical="center"/>
    </xf>
    <xf numFmtId="0" fontId="49" fillId="0" borderId="150" xfId="2" applyFont="1" applyBorder="1" applyAlignment="1">
      <alignment horizontal="center" vertical="center"/>
    </xf>
    <xf numFmtId="0" fontId="53" fillId="0" borderId="151" xfId="2" applyFont="1" applyBorder="1" applyAlignment="1">
      <alignment horizontal="center" vertical="center"/>
    </xf>
    <xf numFmtId="0" fontId="53" fillId="0" borderId="153" xfId="2" applyFont="1" applyBorder="1" applyAlignment="1">
      <alignment horizontal="center" vertical="center"/>
    </xf>
    <xf numFmtId="0" fontId="53" fillId="0" borderId="154" xfId="2" applyFont="1" applyBorder="1" applyAlignment="1">
      <alignment horizontal="center" vertical="center"/>
    </xf>
    <xf numFmtId="0" fontId="43" fillId="0" borderId="128" xfId="2" applyFont="1" applyBorder="1" applyAlignment="1">
      <alignment horizontal="center" vertical="center"/>
    </xf>
    <xf numFmtId="0" fontId="43" fillId="0" borderId="129" xfId="2" applyFont="1" applyBorder="1" applyAlignment="1">
      <alignment horizontal="center" vertical="center"/>
    </xf>
    <xf numFmtId="0" fontId="43" fillId="0" borderId="130" xfId="2" applyFont="1" applyBorder="1" applyAlignment="1">
      <alignment horizontal="center" vertical="center"/>
    </xf>
    <xf numFmtId="0" fontId="43" fillId="0" borderId="131" xfId="2" applyFont="1" applyBorder="1" applyAlignment="1">
      <alignment horizontal="center" vertical="center"/>
    </xf>
    <xf numFmtId="0" fontId="43" fillId="0" borderId="132" xfId="2" applyFont="1" applyBorder="1" applyAlignment="1">
      <alignment horizontal="center" vertical="center"/>
    </xf>
    <xf numFmtId="0" fontId="54" fillId="6" borderId="133" xfId="2" quotePrefix="1" applyFont="1" applyFill="1" applyBorder="1" applyAlignment="1">
      <alignment horizontal="center" vertical="center"/>
    </xf>
    <xf numFmtId="0" fontId="54" fillId="6" borderId="134" xfId="2" quotePrefix="1" applyFont="1" applyFill="1" applyBorder="1" applyAlignment="1">
      <alignment horizontal="center" vertical="center"/>
    </xf>
    <xf numFmtId="0" fontId="54" fillId="6" borderId="135" xfId="2" quotePrefix="1" applyFont="1" applyFill="1" applyBorder="1" applyAlignment="1">
      <alignment horizontal="center" vertical="center"/>
    </xf>
    <xf numFmtId="0" fontId="54" fillId="6" borderId="136" xfId="2" quotePrefix="1" applyFont="1" applyFill="1" applyBorder="1" applyAlignment="1">
      <alignment horizontal="center" vertical="center"/>
    </xf>
    <xf numFmtId="0" fontId="54" fillId="6" borderId="137" xfId="2" quotePrefix="1" applyFont="1" applyFill="1" applyBorder="1" applyAlignment="1">
      <alignment horizontal="center" vertical="center"/>
    </xf>
    <xf numFmtId="0" fontId="54" fillId="0" borderId="141" xfId="2" applyFont="1" applyBorder="1" applyAlignment="1">
      <alignment horizontal="center" vertical="center"/>
    </xf>
    <xf numFmtId="0" fontId="54" fillId="0" borderId="140" xfId="2" applyFont="1" applyBorder="1" applyAlignment="1">
      <alignment horizontal="center" vertical="center"/>
    </xf>
    <xf numFmtId="0" fontId="54" fillId="0" borderId="139" xfId="2" applyFont="1" applyBorder="1" applyAlignment="1">
      <alignment horizontal="center" vertical="center"/>
    </xf>
    <xf numFmtId="0" fontId="54" fillId="0" borderId="142" xfId="2" applyFont="1" applyBorder="1" applyAlignment="1">
      <alignment horizontal="center" vertical="center"/>
    </xf>
    <xf numFmtId="0" fontId="47" fillId="8" borderId="0" xfId="2" applyFont="1" applyFill="1" applyAlignment="1">
      <alignment horizontal="left" vertical="top" wrapText="1"/>
    </xf>
    <xf numFmtId="0" fontId="44" fillId="0" borderId="0" xfId="0" applyFont="1" applyAlignment="1">
      <alignment horizontal="center" vertical="center" wrapText="1"/>
    </xf>
    <xf numFmtId="0" fontId="51" fillId="0" borderId="126" xfId="0" applyFont="1" applyBorder="1" applyAlignment="1">
      <alignment horizontal="center" vertical="center"/>
    </xf>
    <xf numFmtId="0" fontId="44" fillId="0" borderId="190" xfId="0" applyFont="1" applyBorder="1" applyAlignment="1">
      <alignment horizontal="center" vertical="center" wrapText="1"/>
    </xf>
    <xf numFmtId="0" fontId="44" fillId="0" borderId="118" xfId="0" applyFont="1" applyBorder="1" applyAlignment="1">
      <alignment horizontal="center" vertical="center" wrapText="1"/>
    </xf>
    <xf numFmtId="0" fontId="44" fillId="0" borderId="119" xfId="0" applyFont="1" applyBorder="1" applyAlignment="1">
      <alignment horizontal="center" vertical="center" wrapText="1"/>
    </xf>
    <xf numFmtId="0" fontId="51" fillId="0" borderId="120" xfId="0" applyFont="1" applyBorder="1" applyAlignment="1">
      <alignment horizontal="center" vertical="center" wrapText="1"/>
    </xf>
    <xf numFmtId="0" fontId="51" fillId="0" borderId="121" xfId="0" applyFont="1" applyBorder="1" applyAlignment="1">
      <alignment horizontal="center" vertical="center" wrapText="1"/>
    </xf>
    <xf numFmtId="0" fontId="51" fillId="0" borderId="122" xfId="0" applyFont="1" applyBorder="1" applyAlignment="1">
      <alignment horizontal="center" vertical="center" wrapText="1"/>
    </xf>
    <xf numFmtId="0" fontId="51" fillId="0" borderId="12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24" xfId="0" applyFont="1" applyBorder="1" applyAlignment="1">
      <alignment horizontal="center" vertical="center" wrapText="1"/>
    </xf>
    <xf numFmtId="0" fontId="51" fillId="0" borderId="125" xfId="0" applyFont="1" applyBorder="1" applyAlignment="1">
      <alignment horizontal="center" vertical="center" wrapText="1"/>
    </xf>
    <xf numFmtId="0" fontId="51" fillId="0" borderId="126" xfId="0" applyFont="1" applyBorder="1" applyAlignment="1">
      <alignment horizontal="center" vertical="center" wrapText="1"/>
    </xf>
    <xf numFmtId="0" fontId="51" fillId="0" borderId="127" xfId="0" applyFont="1" applyBorder="1" applyAlignment="1">
      <alignment horizontal="center" vertical="center" wrapText="1"/>
    </xf>
    <xf numFmtId="0" fontId="54" fillId="0" borderId="138" xfId="2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4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402167</xdr:colOff>
      <xdr:row>28</xdr:row>
      <xdr:rowOff>31750</xdr:rowOff>
    </xdr:from>
    <xdr:to>
      <xdr:col>23</xdr:col>
      <xdr:colOff>359833</xdr:colOff>
      <xdr:row>31</xdr:row>
      <xdr:rowOff>179917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8138584" y="7757583"/>
          <a:ext cx="3270249" cy="135466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1200"/>
            <a:t>MENGETAHUI</a:t>
          </a:r>
        </a:p>
        <a:p>
          <a:pPr algn="ctr"/>
          <a:r>
            <a:rPr lang="id-ID" sz="1200"/>
            <a:t>KEPALA</a:t>
          </a:r>
          <a:r>
            <a:rPr lang="id-ID" sz="1200" baseline="0"/>
            <a:t> DINSOSDALDUKKBP3A</a:t>
          </a:r>
        </a:p>
        <a:p>
          <a:pPr algn="ctr"/>
          <a:endParaRPr lang="id-ID" sz="1200" baseline="0"/>
        </a:p>
        <a:p>
          <a:pPr algn="ctr"/>
          <a:endParaRPr lang="id-ID" sz="1200" baseline="0"/>
        </a:p>
        <a:p>
          <a:pPr algn="ctr"/>
          <a:r>
            <a:rPr lang="id-ID" sz="1200" b="1" u="sng" baseline="0"/>
            <a:t>WAHYU EKONANTO, SH</a:t>
          </a:r>
        </a:p>
        <a:p>
          <a:pPr algn="ctr"/>
          <a:r>
            <a:rPr lang="id-ID" sz="1200" baseline="0"/>
            <a:t>NIP:195906211990061001</a:t>
          </a:r>
          <a:endParaRPr lang="id-ID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Rek.Kab.F1_Dal_13-Purbalingga-Maret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2">
          <cell r="BL42">
            <v>70500000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7"/>
  <sheetViews>
    <sheetView zoomScale="90" zoomScaleNormal="90" workbookViewId="0">
      <pane ySplit="10" topLeftCell="A11" activePane="bottomLeft" state="frozen"/>
      <selection pane="bottomLeft" activeCell="G18" sqref="G18"/>
    </sheetView>
  </sheetViews>
  <sheetFormatPr defaultRowHeight="15"/>
  <cols>
    <col min="1" max="1" width="5.140625" style="8" customWidth="1"/>
    <col min="2" max="2" width="7" customWidth="1"/>
    <col min="3" max="4" width="7.5703125" customWidth="1"/>
    <col min="5" max="7" width="6" customWidth="1"/>
    <col min="8" max="8" width="6.85546875" customWidth="1"/>
    <col min="9" max="11" width="6" customWidth="1"/>
    <col min="12" max="12" width="6.5703125" customWidth="1"/>
    <col min="13" max="13" width="8.42578125" bestFit="1" customWidth="1"/>
    <col min="14" max="19" width="6" customWidth="1"/>
    <col min="20" max="20" width="9.7109375" customWidth="1"/>
    <col min="21" max="21" width="6" customWidth="1"/>
    <col min="22" max="22" width="8.28515625" customWidth="1"/>
    <col min="23" max="23" width="8.42578125" customWidth="1"/>
    <col min="24" max="24" width="7.140625" customWidth="1"/>
    <col min="25" max="25" width="8.28515625" customWidth="1"/>
    <col min="26" max="26" width="7.7109375" customWidth="1"/>
    <col min="27" max="27" width="3.28515625" customWidth="1"/>
    <col min="28" max="30" width="6.28515625" customWidth="1"/>
    <col min="31" max="31" width="8.140625" customWidth="1"/>
    <col min="32" max="33" width="6.28515625" customWidth="1"/>
    <col min="34" max="34" width="9.140625" customWidth="1"/>
    <col min="35" max="35" width="6.28515625" customWidth="1"/>
  </cols>
  <sheetData>
    <row r="1" spans="1:35" ht="15.75">
      <c r="B1" s="55" t="s">
        <v>0</v>
      </c>
      <c r="D1" s="55"/>
      <c r="E1" s="55" t="s">
        <v>1</v>
      </c>
      <c r="F1" s="55"/>
      <c r="G1" s="55"/>
      <c r="H1" s="55"/>
      <c r="I1" s="55"/>
      <c r="J1" s="55"/>
      <c r="K1" s="55"/>
      <c r="AI1" t="s">
        <v>544</v>
      </c>
    </row>
    <row r="2" spans="1:35" ht="15.75">
      <c r="B2" s="55" t="s">
        <v>2</v>
      </c>
      <c r="D2" s="55"/>
      <c r="E2" s="55" t="s">
        <v>3</v>
      </c>
      <c r="F2" s="55"/>
      <c r="G2" s="55"/>
      <c r="H2" s="55"/>
      <c r="I2" s="55"/>
      <c r="J2" s="55"/>
      <c r="K2" s="55"/>
    </row>
    <row r="3" spans="1:35" ht="13.9" customHeight="1">
      <c r="B3" s="55" t="s">
        <v>4</v>
      </c>
      <c r="D3" s="55"/>
      <c r="E3" s="55" t="s">
        <v>568</v>
      </c>
      <c r="F3" s="55"/>
      <c r="G3" s="55"/>
      <c r="H3" s="55"/>
      <c r="I3" s="55"/>
      <c r="J3" s="55"/>
      <c r="K3" s="55"/>
    </row>
    <row r="4" spans="1:35" ht="12" customHeight="1" thickBot="1">
      <c r="X4" t="s">
        <v>5</v>
      </c>
    </row>
    <row r="5" spans="1:35" ht="15.75" thickTop="1">
      <c r="A5" s="605" t="s">
        <v>6</v>
      </c>
      <c r="B5" s="602" t="s">
        <v>7</v>
      </c>
      <c r="C5" s="608" t="s">
        <v>50</v>
      </c>
      <c r="D5" s="434" t="s">
        <v>8</v>
      </c>
      <c r="E5" s="612" t="s">
        <v>9</v>
      </c>
      <c r="F5" s="613"/>
      <c r="G5" s="613"/>
      <c r="H5" s="613"/>
      <c r="I5" s="613"/>
      <c r="J5" s="613" t="str">
        <f>E3</f>
        <v>:  FEBRUARI 2019</v>
      </c>
      <c r="K5" s="613"/>
      <c r="L5" s="613"/>
      <c r="M5" s="613"/>
      <c r="N5" s="614"/>
      <c r="O5" s="612" t="s">
        <v>10</v>
      </c>
      <c r="P5" s="613"/>
      <c r="Q5" s="613"/>
      <c r="R5" s="613"/>
      <c r="S5" s="613"/>
      <c r="T5" s="613" t="str">
        <f>J5</f>
        <v>:  FEBRUARI 2019</v>
      </c>
      <c r="U5" s="613"/>
      <c r="V5" s="613"/>
      <c r="W5" s="613"/>
      <c r="X5" s="613"/>
      <c r="Y5" s="613"/>
      <c r="Z5" s="615"/>
    </row>
    <row r="6" spans="1:35">
      <c r="A6" s="606"/>
      <c r="B6" s="603"/>
      <c r="C6" s="609"/>
      <c r="D6" s="50" t="s">
        <v>12</v>
      </c>
      <c r="E6" s="611" t="s">
        <v>13</v>
      </c>
      <c r="F6" s="611" t="s">
        <v>14</v>
      </c>
      <c r="G6" s="611" t="s">
        <v>15</v>
      </c>
      <c r="H6" s="611" t="s">
        <v>16</v>
      </c>
      <c r="I6" s="611" t="s">
        <v>17</v>
      </c>
      <c r="J6" s="611" t="s">
        <v>18</v>
      </c>
      <c r="K6" s="611" t="s">
        <v>19</v>
      </c>
      <c r="L6" s="409" t="s">
        <v>20</v>
      </c>
      <c r="M6" s="409"/>
      <c r="N6" s="409"/>
      <c r="O6" s="611" t="s">
        <v>13</v>
      </c>
      <c r="P6" s="611" t="s">
        <v>14</v>
      </c>
      <c r="Q6" s="611" t="s">
        <v>15</v>
      </c>
      <c r="R6" s="611" t="s">
        <v>16</v>
      </c>
      <c r="S6" s="611" t="s">
        <v>17</v>
      </c>
      <c r="T6" s="611" t="s">
        <v>18</v>
      </c>
      <c r="U6" s="611" t="s">
        <v>19</v>
      </c>
      <c r="V6" s="440" t="s">
        <v>21</v>
      </c>
      <c r="W6" s="440" t="s">
        <v>22</v>
      </c>
      <c r="X6" s="440" t="s">
        <v>21</v>
      </c>
      <c r="Y6" s="440" t="s">
        <v>22</v>
      </c>
      <c r="Z6" s="441" t="s">
        <v>22</v>
      </c>
      <c r="AB6" t="s">
        <v>13</v>
      </c>
      <c r="AC6" t="s">
        <v>14</v>
      </c>
      <c r="AD6" t="s">
        <v>15</v>
      </c>
      <c r="AE6" t="s">
        <v>16</v>
      </c>
      <c r="AF6" t="s">
        <v>17</v>
      </c>
      <c r="AG6" t="s">
        <v>18</v>
      </c>
      <c r="AH6" t="s">
        <v>19</v>
      </c>
      <c r="AI6" t="s">
        <v>127</v>
      </c>
    </row>
    <row r="7" spans="1:35">
      <c r="A7" s="606"/>
      <c r="B7" s="603"/>
      <c r="C7" s="609"/>
      <c r="D7" s="50" t="s">
        <v>23</v>
      </c>
      <c r="E7" s="603"/>
      <c r="F7" s="603"/>
      <c r="G7" s="603"/>
      <c r="H7" s="603"/>
      <c r="I7" s="603"/>
      <c r="J7" s="603"/>
      <c r="K7" s="603"/>
      <c r="L7" s="611" t="s">
        <v>11</v>
      </c>
      <c r="M7" s="616" t="s">
        <v>51</v>
      </c>
      <c r="N7" s="440" t="s">
        <v>24</v>
      </c>
      <c r="O7" s="603"/>
      <c r="P7" s="603"/>
      <c r="Q7" s="603"/>
      <c r="R7" s="603"/>
      <c r="S7" s="603"/>
      <c r="T7" s="603"/>
      <c r="U7" s="603"/>
      <c r="V7" s="50" t="s">
        <v>25</v>
      </c>
      <c r="W7" s="50" t="s">
        <v>8</v>
      </c>
      <c r="X7" s="50" t="s">
        <v>25</v>
      </c>
      <c r="Y7" s="50" t="s">
        <v>26</v>
      </c>
      <c r="Z7" s="57" t="s">
        <v>8</v>
      </c>
    </row>
    <row r="8" spans="1:35">
      <c r="A8" s="607"/>
      <c r="B8" s="604"/>
      <c r="C8" s="610"/>
      <c r="D8" s="51"/>
      <c r="E8" s="604"/>
      <c r="F8" s="604"/>
      <c r="G8" s="604"/>
      <c r="H8" s="604"/>
      <c r="I8" s="604"/>
      <c r="J8" s="604"/>
      <c r="K8" s="604"/>
      <c r="L8" s="604"/>
      <c r="M8" s="604"/>
      <c r="N8" s="51" t="s">
        <v>27</v>
      </c>
      <c r="O8" s="604"/>
      <c r="P8" s="604"/>
      <c r="Q8" s="604"/>
      <c r="R8" s="604"/>
      <c r="S8" s="604"/>
      <c r="T8" s="604"/>
      <c r="U8" s="604"/>
      <c r="V8" s="51" t="s">
        <v>11</v>
      </c>
      <c r="W8" s="51" t="s">
        <v>11</v>
      </c>
      <c r="X8" s="51" t="s">
        <v>12</v>
      </c>
      <c r="Y8" s="51" t="s">
        <v>11</v>
      </c>
      <c r="Z8" s="59" t="s">
        <v>12</v>
      </c>
    </row>
    <row r="9" spans="1:35" s="2" customFormat="1" ht="10.9" customHeight="1">
      <c r="A9" s="473">
        <v>1</v>
      </c>
      <c r="B9" s="474">
        <v>2</v>
      </c>
      <c r="C9" s="2">
        <v>3</v>
      </c>
      <c r="D9" s="474">
        <v>4</v>
      </c>
      <c r="E9" s="474">
        <v>5</v>
      </c>
      <c r="F9" s="474">
        <v>6</v>
      </c>
      <c r="G9" s="474">
        <v>7</v>
      </c>
      <c r="H9" s="474">
        <v>8</v>
      </c>
      <c r="I9" s="474">
        <v>9</v>
      </c>
      <c r="J9" s="474">
        <v>10</v>
      </c>
      <c r="K9" s="474">
        <v>11</v>
      </c>
      <c r="L9" s="474">
        <v>12</v>
      </c>
      <c r="M9" s="474">
        <v>13</v>
      </c>
      <c r="N9" s="474">
        <v>14</v>
      </c>
      <c r="O9" s="474">
        <v>15</v>
      </c>
      <c r="P9" s="474">
        <v>16</v>
      </c>
      <c r="Q9" s="474">
        <v>17</v>
      </c>
      <c r="R9" s="474">
        <v>18</v>
      </c>
      <c r="S9" s="474">
        <v>19</v>
      </c>
      <c r="T9" s="474">
        <v>20</v>
      </c>
      <c r="U9" s="474">
        <v>21</v>
      </c>
      <c r="V9" s="474">
        <v>22</v>
      </c>
      <c r="W9" s="474">
        <v>23</v>
      </c>
      <c r="X9" s="474">
        <v>24</v>
      </c>
      <c r="Y9" s="474">
        <v>25</v>
      </c>
      <c r="Z9" s="475">
        <v>26</v>
      </c>
      <c r="AB9" s="2">
        <v>15</v>
      </c>
      <c r="AC9" s="2">
        <v>16</v>
      </c>
      <c r="AD9" s="2">
        <v>17</v>
      </c>
      <c r="AE9" s="2">
        <v>18</v>
      </c>
      <c r="AF9" s="2">
        <v>19</v>
      </c>
      <c r="AG9" s="2">
        <v>20</v>
      </c>
      <c r="AH9" s="2">
        <v>21</v>
      </c>
    </row>
    <row r="10" spans="1:35" ht="4.5" customHeight="1">
      <c r="A10" s="417"/>
      <c r="B10" s="409"/>
      <c r="C10" s="409"/>
      <c r="D10" s="409" t="s">
        <v>28</v>
      </c>
      <c r="E10" s="409" t="s">
        <v>29</v>
      </c>
      <c r="F10" s="409" t="s">
        <v>29</v>
      </c>
      <c r="G10" s="409" t="s">
        <v>29</v>
      </c>
      <c r="H10" s="409" t="s">
        <v>29</v>
      </c>
      <c r="I10" s="409" t="s">
        <v>29</v>
      </c>
      <c r="J10" s="409" t="s">
        <v>29</v>
      </c>
      <c r="K10" s="409" t="s">
        <v>29</v>
      </c>
      <c r="L10" s="409" t="s">
        <v>28</v>
      </c>
      <c r="M10" s="409"/>
      <c r="N10" s="409"/>
      <c r="O10" s="409" t="s">
        <v>29</v>
      </c>
      <c r="P10" s="409" t="s">
        <v>29</v>
      </c>
      <c r="Q10" s="409" t="s">
        <v>29</v>
      </c>
      <c r="R10" s="409" t="s">
        <v>29</v>
      </c>
      <c r="S10" s="409" t="s">
        <v>29</v>
      </c>
      <c r="T10" s="409" t="s">
        <v>29</v>
      </c>
      <c r="U10" s="409" t="s">
        <v>29</v>
      </c>
      <c r="V10" s="409" t="s">
        <v>29</v>
      </c>
      <c r="W10" s="409" t="s">
        <v>29</v>
      </c>
      <c r="X10" s="409" t="s">
        <v>29</v>
      </c>
      <c r="Y10" s="409" t="s">
        <v>29</v>
      </c>
      <c r="Z10" s="422" t="s">
        <v>29</v>
      </c>
      <c r="AB10" t="s">
        <v>29</v>
      </c>
      <c r="AC10" t="s">
        <v>29</v>
      </c>
      <c r="AD10" t="s">
        <v>29</v>
      </c>
      <c r="AE10" t="s">
        <v>29</v>
      </c>
      <c r="AF10" t="s">
        <v>29</v>
      </c>
      <c r="AG10" t="s">
        <v>29</v>
      </c>
      <c r="AH10" t="s">
        <v>29</v>
      </c>
    </row>
    <row r="11" spans="1:35" ht="24" customHeight="1">
      <c r="A11" s="417">
        <v>1</v>
      </c>
      <c r="B11" s="476" t="s">
        <v>30</v>
      </c>
      <c r="C11" s="409">
        <f>'Lamp. 3'!X9</f>
        <v>1534</v>
      </c>
      <c r="D11" s="409">
        <f>'Lamp. 3'!AB9</f>
        <v>703</v>
      </c>
      <c r="E11" s="409">
        <v>14</v>
      </c>
      <c r="F11" s="409">
        <v>5</v>
      </c>
      <c r="G11" s="409">
        <v>0</v>
      </c>
      <c r="H11" s="409">
        <v>5</v>
      </c>
      <c r="I11" s="409">
        <v>45</v>
      </c>
      <c r="J11" s="409">
        <v>40</v>
      </c>
      <c r="K11" s="409">
        <v>0</v>
      </c>
      <c r="L11" s="409">
        <f>SUM(E11:K11)</f>
        <v>109</v>
      </c>
      <c r="M11" s="409">
        <f>SUM(E11+F11+G11+I11)</f>
        <v>64</v>
      </c>
      <c r="N11" s="477">
        <f>L11/C11*100</f>
        <v>7.1056062581486303</v>
      </c>
      <c r="O11" s="409">
        <f t="shared" ref="O11:U11" si="0">AB11+E11</f>
        <v>24</v>
      </c>
      <c r="P11" s="409">
        <f t="shared" si="0"/>
        <v>9</v>
      </c>
      <c r="Q11" s="409">
        <f t="shared" si="0"/>
        <v>0</v>
      </c>
      <c r="R11" s="409">
        <f t="shared" si="0"/>
        <v>5</v>
      </c>
      <c r="S11" s="409">
        <f t="shared" si="0"/>
        <v>138</v>
      </c>
      <c r="T11" s="409">
        <f t="shared" si="0"/>
        <v>60</v>
      </c>
      <c r="U11" s="409">
        <f t="shared" si="0"/>
        <v>1</v>
      </c>
      <c r="V11" s="409">
        <f>SUM(O11:U11)</f>
        <v>237</v>
      </c>
      <c r="W11" s="477">
        <f>V11/C11*100</f>
        <v>15.449804432855279</v>
      </c>
      <c r="X11" s="409">
        <f>SUM(O11+P11+Q11+S11)</f>
        <v>171</v>
      </c>
      <c r="Y11" s="477">
        <f>X11/V11*100</f>
        <v>72.151898734177209</v>
      </c>
      <c r="Z11" s="478">
        <f>X11/D11*100</f>
        <v>24.324324324324326</v>
      </c>
      <c r="AA11">
        <v>1</v>
      </c>
      <c r="AB11" s="1">
        <v>10</v>
      </c>
      <c r="AC11" s="1">
        <v>4</v>
      </c>
      <c r="AD11" s="1">
        <v>0</v>
      </c>
      <c r="AE11" s="1">
        <v>0</v>
      </c>
      <c r="AF11" s="1">
        <v>93</v>
      </c>
      <c r="AG11" s="1">
        <v>20</v>
      </c>
      <c r="AH11" s="1">
        <v>1</v>
      </c>
      <c r="AI11" s="409">
        <f t="shared" ref="AI11:AI28" si="1">SUM(AB11:AH11)</f>
        <v>128</v>
      </c>
    </row>
    <row r="12" spans="1:35" ht="24" customHeight="1">
      <c r="A12" s="417">
        <v>2</v>
      </c>
      <c r="B12" s="476" t="s">
        <v>31</v>
      </c>
      <c r="C12" s="409">
        <f>'Lamp. 3'!X10</f>
        <v>2021</v>
      </c>
      <c r="D12" s="409">
        <f>'Lamp. 3'!AB10</f>
        <v>588</v>
      </c>
      <c r="E12" s="409">
        <v>7</v>
      </c>
      <c r="F12" s="409">
        <v>4</v>
      </c>
      <c r="G12" s="409">
        <v>0</v>
      </c>
      <c r="H12" s="409">
        <v>21</v>
      </c>
      <c r="I12" s="409">
        <v>21</v>
      </c>
      <c r="J12" s="409">
        <v>73</v>
      </c>
      <c r="K12" s="409">
        <v>29</v>
      </c>
      <c r="L12" s="409">
        <f>SUM(E12:K12)</f>
        <v>155</v>
      </c>
      <c r="M12" s="409">
        <f t="shared" ref="M12:M28" si="2">SUM(E12+F12+G12+I12)</f>
        <v>32</v>
      </c>
      <c r="N12" s="477">
        <f t="shared" ref="N12:N28" si="3">L12/C12*100</f>
        <v>7.6694705591291434</v>
      </c>
      <c r="O12" s="409">
        <f t="shared" ref="O12:O30" si="4">AB12+E12</f>
        <v>29</v>
      </c>
      <c r="P12" s="409">
        <f t="shared" ref="P12:P30" si="5">AC12+F12</f>
        <v>5</v>
      </c>
      <c r="Q12" s="409">
        <f t="shared" ref="Q12:Q30" si="6">AD12+G12</f>
        <v>0</v>
      </c>
      <c r="R12" s="409">
        <f t="shared" ref="R12:R30" si="7">AE12+H12</f>
        <v>21</v>
      </c>
      <c r="S12" s="409">
        <f t="shared" ref="S12:S30" si="8">AF12+I12</f>
        <v>88</v>
      </c>
      <c r="T12" s="409">
        <f t="shared" ref="T12:T30" si="9">AG12+J12</f>
        <v>111</v>
      </c>
      <c r="U12" s="409">
        <f t="shared" ref="U12:U30" si="10">AH12+K12</f>
        <v>36</v>
      </c>
      <c r="V12" s="409">
        <f t="shared" ref="V12:V30" si="11">SUM(O12:U12)</f>
        <v>290</v>
      </c>
      <c r="W12" s="477">
        <f t="shared" ref="W12:W30" si="12">V12/C12*100</f>
        <v>14.349332013854527</v>
      </c>
      <c r="X12" s="409">
        <f t="shared" ref="X12:X30" si="13">SUM(O12+P12+Q12+S12)</f>
        <v>122</v>
      </c>
      <c r="Y12" s="477">
        <f>X12/V12*100</f>
        <v>42.068965517241381</v>
      </c>
      <c r="Z12" s="478">
        <f t="shared" ref="Z12:Z30" si="14">X12/D12*100</f>
        <v>20.748299319727892</v>
      </c>
      <c r="AA12">
        <v>2</v>
      </c>
      <c r="AB12" s="1">
        <v>22</v>
      </c>
      <c r="AC12" s="1">
        <v>1</v>
      </c>
      <c r="AD12" s="1">
        <v>0</v>
      </c>
      <c r="AE12" s="1">
        <v>0</v>
      </c>
      <c r="AF12" s="1">
        <v>67</v>
      </c>
      <c r="AG12" s="1">
        <v>38</v>
      </c>
      <c r="AH12" s="1">
        <v>7</v>
      </c>
      <c r="AI12" s="409">
        <f t="shared" si="1"/>
        <v>135</v>
      </c>
    </row>
    <row r="13" spans="1:35" ht="24" customHeight="1">
      <c r="A13" s="417">
        <v>3</v>
      </c>
      <c r="B13" s="476" t="s">
        <v>32</v>
      </c>
      <c r="C13" s="409">
        <f>'Lamp. 3'!X11</f>
        <v>1883</v>
      </c>
      <c r="D13" s="409">
        <f>'Lamp. 3'!AB11</f>
        <v>227</v>
      </c>
      <c r="E13" s="409">
        <v>10</v>
      </c>
      <c r="F13" s="409">
        <v>1</v>
      </c>
      <c r="G13" s="409">
        <v>0</v>
      </c>
      <c r="H13" s="409">
        <v>28</v>
      </c>
      <c r="I13" s="409">
        <v>21</v>
      </c>
      <c r="J13" s="409">
        <v>44</v>
      </c>
      <c r="K13" s="409">
        <v>26</v>
      </c>
      <c r="L13" s="409">
        <f>SUM(E13:K13)</f>
        <v>130</v>
      </c>
      <c r="M13" s="409">
        <f>SUM(E13+F13+G13+I13)</f>
        <v>32</v>
      </c>
      <c r="N13" s="477">
        <f t="shared" si="3"/>
        <v>6.9038767923526283</v>
      </c>
      <c r="O13" s="409">
        <f t="shared" ref="O13:U13" si="15">AB13+E13</f>
        <v>13</v>
      </c>
      <c r="P13" s="409">
        <f t="shared" si="15"/>
        <v>2</v>
      </c>
      <c r="Q13" s="409">
        <f t="shared" si="15"/>
        <v>0</v>
      </c>
      <c r="R13" s="409">
        <f t="shared" si="15"/>
        <v>28</v>
      </c>
      <c r="S13" s="409">
        <f t="shared" si="15"/>
        <v>28</v>
      </c>
      <c r="T13" s="409">
        <f t="shared" si="15"/>
        <v>112</v>
      </c>
      <c r="U13" s="409">
        <f t="shared" si="15"/>
        <v>55</v>
      </c>
      <c r="V13" s="409">
        <f t="shared" si="11"/>
        <v>238</v>
      </c>
      <c r="W13" s="477">
        <f t="shared" si="12"/>
        <v>12.639405204460965</v>
      </c>
      <c r="X13" s="409">
        <f t="shared" si="13"/>
        <v>43</v>
      </c>
      <c r="Y13" s="477">
        <f t="shared" ref="Y13:Y30" si="16">X13/V13*100</f>
        <v>18.067226890756302</v>
      </c>
      <c r="Z13" s="478">
        <f t="shared" si="14"/>
        <v>18.942731277533039</v>
      </c>
      <c r="AA13">
        <v>3</v>
      </c>
      <c r="AB13" s="1">
        <v>3</v>
      </c>
      <c r="AC13" s="1">
        <v>1</v>
      </c>
      <c r="AD13" s="1">
        <v>0</v>
      </c>
      <c r="AE13" s="1">
        <v>0</v>
      </c>
      <c r="AF13" s="1">
        <v>7</v>
      </c>
      <c r="AG13" s="1">
        <v>68</v>
      </c>
      <c r="AH13" s="1">
        <v>29</v>
      </c>
      <c r="AI13" s="409">
        <f t="shared" si="1"/>
        <v>108</v>
      </c>
    </row>
    <row r="14" spans="1:35" ht="24" customHeight="1">
      <c r="A14" s="417">
        <v>4</v>
      </c>
      <c r="B14" s="476" t="s">
        <v>33</v>
      </c>
      <c r="C14" s="409">
        <f>'Lamp. 3'!X12</f>
        <v>1467</v>
      </c>
      <c r="D14" s="409">
        <f>'Lamp. 3'!AB12</f>
        <v>539</v>
      </c>
      <c r="E14" s="409">
        <v>9</v>
      </c>
      <c r="F14" s="409">
        <v>1</v>
      </c>
      <c r="G14" s="409">
        <v>0</v>
      </c>
      <c r="H14" s="409">
        <v>0</v>
      </c>
      <c r="I14" s="409">
        <v>12</v>
      </c>
      <c r="J14" s="409">
        <v>17</v>
      </c>
      <c r="K14" s="409">
        <v>0</v>
      </c>
      <c r="L14" s="409">
        <f t="shared" ref="L14:L28" si="17">SUM(E14:K14)</f>
        <v>39</v>
      </c>
      <c r="M14" s="409">
        <f t="shared" si="2"/>
        <v>22</v>
      </c>
      <c r="N14" s="477">
        <f t="shared" si="3"/>
        <v>2.6584867075664622</v>
      </c>
      <c r="O14" s="409">
        <f t="shared" si="4"/>
        <v>18</v>
      </c>
      <c r="P14" s="409">
        <f t="shared" si="5"/>
        <v>2</v>
      </c>
      <c r="Q14" s="409">
        <f t="shared" si="6"/>
        <v>0</v>
      </c>
      <c r="R14" s="409">
        <f t="shared" si="7"/>
        <v>0</v>
      </c>
      <c r="S14" s="409">
        <f t="shared" si="8"/>
        <v>19</v>
      </c>
      <c r="T14" s="409">
        <f t="shared" si="9"/>
        <v>49</v>
      </c>
      <c r="U14" s="409">
        <f t="shared" si="10"/>
        <v>1</v>
      </c>
      <c r="V14" s="409">
        <f t="shared" si="11"/>
        <v>89</v>
      </c>
      <c r="W14" s="477">
        <f t="shared" si="12"/>
        <v>6.0668029993183366</v>
      </c>
      <c r="X14" s="409">
        <f t="shared" si="13"/>
        <v>39</v>
      </c>
      <c r="Y14" s="477">
        <f t="shared" si="16"/>
        <v>43.820224719101127</v>
      </c>
      <c r="Z14" s="478">
        <f t="shared" si="14"/>
        <v>7.2356215213358066</v>
      </c>
      <c r="AA14">
        <v>4</v>
      </c>
      <c r="AB14" s="1">
        <v>9</v>
      </c>
      <c r="AC14" s="1">
        <v>1</v>
      </c>
      <c r="AD14" s="1">
        <v>0</v>
      </c>
      <c r="AE14" s="1">
        <v>0</v>
      </c>
      <c r="AF14" s="1">
        <v>7</v>
      </c>
      <c r="AG14" s="1">
        <v>32</v>
      </c>
      <c r="AH14" s="1">
        <v>1</v>
      </c>
      <c r="AI14" s="409">
        <f t="shared" si="1"/>
        <v>50</v>
      </c>
    </row>
    <row r="15" spans="1:35" ht="24" customHeight="1">
      <c r="A15" s="417">
        <v>5</v>
      </c>
      <c r="B15" s="476" t="s">
        <v>34</v>
      </c>
      <c r="C15" s="409">
        <f>'Lamp. 3'!X13</f>
        <v>2018</v>
      </c>
      <c r="D15" s="409">
        <f>'Lamp. 3'!AB13</f>
        <v>1570</v>
      </c>
      <c r="E15" s="409">
        <v>64</v>
      </c>
      <c r="F15" s="409">
        <v>23</v>
      </c>
      <c r="G15" s="409">
        <v>0</v>
      </c>
      <c r="H15" s="409">
        <v>1</v>
      </c>
      <c r="I15" s="409">
        <v>7</v>
      </c>
      <c r="J15" s="409">
        <v>3</v>
      </c>
      <c r="K15" s="409">
        <v>28</v>
      </c>
      <c r="L15" s="409">
        <f t="shared" si="17"/>
        <v>126</v>
      </c>
      <c r="M15" s="409">
        <f t="shared" si="2"/>
        <v>94</v>
      </c>
      <c r="N15" s="477">
        <f t="shared" si="3"/>
        <v>6.2438057482656095</v>
      </c>
      <c r="O15" s="409">
        <f t="shared" si="4"/>
        <v>141</v>
      </c>
      <c r="P15" s="409">
        <f t="shared" si="5"/>
        <v>64</v>
      </c>
      <c r="Q15" s="409">
        <f t="shared" si="6"/>
        <v>0</v>
      </c>
      <c r="R15" s="409">
        <f t="shared" si="7"/>
        <v>2</v>
      </c>
      <c r="S15" s="409">
        <f t="shared" si="8"/>
        <v>15</v>
      </c>
      <c r="T15" s="409">
        <f t="shared" si="9"/>
        <v>6</v>
      </c>
      <c r="U15" s="409">
        <f t="shared" si="10"/>
        <v>47</v>
      </c>
      <c r="V15" s="409">
        <f t="shared" si="11"/>
        <v>275</v>
      </c>
      <c r="W15" s="477">
        <f t="shared" si="12"/>
        <v>13.627353815659069</v>
      </c>
      <c r="X15" s="409">
        <f t="shared" si="13"/>
        <v>220</v>
      </c>
      <c r="Y15" s="477">
        <f t="shared" si="16"/>
        <v>80</v>
      </c>
      <c r="Z15" s="478">
        <f t="shared" si="14"/>
        <v>14.012738853503185</v>
      </c>
      <c r="AA15">
        <v>5</v>
      </c>
      <c r="AB15" s="1">
        <v>77</v>
      </c>
      <c r="AC15" s="1">
        <v>41</v>
      </c>
      <c r="AD15" s="1">
        <v>0</v>
      </c>
      <c r="AE15" s="1">
        <v>1</v>
      </c>
      <c r="AF15" s="1">
        <v>8</v>
      </c>
      <c r="AG15" s="1">
        <v>3</v>
      </c>
      <c r="AH15" s="1">
        <v>19</v>
      </c>
      <c r="AI15" s="409">
        <f t="shared" si="1"/>
        <v>149</v>
      </c>
    </row>
    <row r="16" spans="1:35" ht="24" customHeight="1">
      <c r="A16" s="417">
        <v>6</v>
      </c>
      <c r="B16" s="476" t="s">
        <v>35</v>
      </c>
      <c r="C16" s="409">
        <f>'Lamp. 3'!X14</f>
        <v>1402</v>
      </c>
      <c r="D16" s="409">
        <f>'Lamp. 3'!AB14</f>
        <v>850</v>
      </c>
      <c r="E16" s="409">
        <v>38</v>
      </c>
      <c r="F16" s="409">
        <v>11</v>
      </c>
      <c r="G16" s="409">
        <v>1</v>
      </c>
      <c r="H16" s="409">
        <v>21</v>
      </c>
      <c r="I16" s="409">
        <v>4</v>
      </c>
      <c r="J16" s="409">
        <v>28</v>
      </c>
      <c r="K16" s="409">
        <v>22</v>
      </c>
      <c r="L16" s="409">
        <f t="shared" si="17"/>
        <v>125</v>
      </c>
      <c r="M16" s="409">
        <f t="shared" si="2"/>
        <v>54</v>
      </c>
      <c r="N16" s="477">
        <f t="shared" si="3"/>
        <v>8.91583452211127</v>
      </c>
      <c r="O16" s="409">
        <f t="shared" si="4"/>
        <v>79</v>
      </c>
      <c r="P16" s="409">
        <f t="shared" si="5"/>
        <v>33</v>
      </c>
      <c r="Q16" s="409">
        <f t="shared" si="6"/>
        <v>1</v>
      </c>
      <c r="R16" s="409">
        <f t="shared" si="7"/>
        <v>21</v>
      </c>
      <c r="S16" s="409">
        <f t="shared" si="8"/>
        <v>18</v>
      </c>
      <c r="T16" s="409">
        <f t="shared" si="9"/>
        <v>51</v>
      </c>
      <c r="U16" s="409">
        <f t="shared" si="10"/>
        <v>22</v>
      </c>
      <c r="V16" s="409">
        <f t="shared" si="11"/>
        <v>225</v>
      </c>
      <c r="W16" s="477">
        <f t="shared" si="12"/>
        <v>16.048502139800284</v>
      </c>
      <c r="X16" s="409">
        <f t="shared" si="13"/>
        <v>131</v>
      </c>
      <c r="Y16" s="477">
        <f t="shared" si="16"/>
        <v>58.222222222222221</v>
      </c>
      <c r="Z16" s="478">
        <f t="shared" si="14"/>
        <v>15.411764705882353</v>
      </c>
      <c r="AA16">
        <v>6</v>
      </c>
      <c r="AB16" s="1">
        <v>41</v>
      </c>
      <c r="AC16" s="1">
        <v>22</v>
      </c>
      <c r="AD16" s="1">
        <v>0</v>
      </c>
      <c r="AE16" s="1">
        <v>0</v>
      </c>
      <c r="AF16" s="1">
        <v>14</v>
      </c>
      <c r="AG16" s="1">
        <v>23</v>
      </c>
      <c r="AH16" s="1">
        <v>0</v>
      </c>
      <c r="AI16" s="409">
        <f t="shared" si="1"/>
        <v>100</v>
      </c>
    </row>
    <row r="17" spans="1:35" ht="24" customHeight="1">
      <c r="A17" s="417">
        <v>7</v>
      </c>
      <c r="B17" s="476" t="s">
        <v>36</v>
      </c>
      <c r="C17" s="409">
        <f>'Lamp. 3'!X15</f>
        <v>1116</v>
      </c>
      <c r="D17" s="409">
        <f>'Lamp. 3'!AB15</f>
        <v>366</v>
      </c>
      <c r="E17" s="409">
        <v>7</v>
      </c>
      <c r="F17" s="409">
        <v>0</v>
      </c>
      <c r="G17" s="409">
        <v>0</v>
      </c>
      <c r="H17" s="409">
        <v>3</v>
      </c>
      <c r="I17" s="409">
        <v>11</v>
      </c>
      <c r="J17" s="409">
        <v>45</v>
      </c>
      <c r="K17" s="409">
        <v>4</v>
      </c>
      <c r="L17" s="409">
        <f t="shared" si="17"/>
        <v>70</v>
      </c>
      <c r="M17" s="409">
        <f t="shared" si="2"/>
        <v>18</v>
      </c>
      <c r="N17" s="477">
        <f t="shared" si="3"/>
        <v>6.2724014336917557</v>
      </c>
      <c r="O17" s="409">
        <f t="shared" si="4"/>
        <v>16</v>
      </c>
      <c r="P17" s="409">
        <f t="shared" si="5"/>
        <v>2</v>
      </c>
      <c r="Q17" s="409">
        <f t="shared" si="6"/>
        <v>0</v>
      </c>
      <c r="R17" s="409">
        <f t="shared" si="7"/>
        <v>3</v>
      </c>
      <c r="S17" s="409">
        <f t="shared" si="8"/>
        <v>16</v>
      </c>
      <c r="T17" s="409">
        <f t="shared" si="9"/>
        <v>79</v>
      </c>
      <c r="U17" s="409">
        <f t="shared" si="10"/>
        <v>4</v>
      </c>
      <c r="V17" s="409">
        <f t="shared" si="11"/>
        <v>120</v>
      </c>
      <c r="W17" s="477">
        <f t="shared" si="12"/>
        <v>10.75268817204301</v>
      </c>
      <c r="X17" s="409">
        <f t="shared" si="13"/>
        <v>34</v>
      </c>
      <c r="Y17" s="477">
        <f t="shared" si="16"/>
        <v>28.333333333333332</v>
      </c>
      <c r="Z17" s="478">
        <f t="shared" si="14"/>
        <v>9.2896174863387984</v>
      </c>
      <c r="AA17">
        <v>7</v>
      </c>
      <c r="AB17" s="1">
        <v>9</v>
      </c>
      <c r="AC17" s="1">
        <v>2</v>
      </c>
      <c r="AD17" s="1">
        <v>0</v>
      </c>
      <c r="AE17" s="1">
        <v>0</v>
      </c>
      <c r="AF17" s="1">
        <v>5</v>
      </c>
      <c r="AG17" s="1">
        <v>34</v>
      </c>
      <c r="AH17" s="1">
        <v>0</v>
      </c>
      <c r="AI17" s="409">
        <f t="shared" si="1"/>
        <v>50</v>
      </c>
    </row>
    <row r="18" spans="1:35" ht="24" customHeight="1">
      <c r="A18" s="417">
        <v>8</v>
      </c>
      <c r="B18" s="476" t="s">
        <v>37</v>
      </c>
      <c r="C18" s="409">
        <f>'Lamp. 3'!X16</f>
        <v>1742</v>
      </c>
      <c r="D18" s="409">
        <f>'Lamp. 3'!AB16</f>
        <v>511</v>
      </c>
      <c r="E18" s="409">
        <v>0</v>
      </c>
      <c r="F18" s="409">
        <v>0</v>
      </c>
      <c r="G18" s="409">
        <v>0</v>
      </c>
      <c r="H18" s="409">
        <v>0</v>
      </c>
      <c r="I18" s="409">
        <v>1</v>
      </c>
      <c r="J18" s="409">
        <v>23</v>
      </c>
      <c r="K18" s="409">
        <v>0</v>
      </c>
      <c r="L18" s="409">
        <f>SUM(E18:K18)</f>
        <v>24</v>
      </c>
      <c r="M18" s="409">
        <f t="shared" si="2"/>
        <v>1</v>
      </c>
      <c r="N18" s="477">
        <f t="shared" si="3"/>
        <v>1.3777267508610791</v>
      </c>
      <c r="O18" s="409">
        <f t="shared" si="4"/>
        <v>1</v>
      </c>
      <c r="P18" s="409">
        <f t="shared" si="5"/>
        <v>2</v>
      </c>
      <c r="Q18" s="409">
        <f t="shared" si="6"/>
        <v>0</v>
      </c>
      <c r="R18" s="409">
        <f t="shared" si="7"/>
        <v>1</v>
      </c>
      <c r="S18" s="409">
        <f t="shared" si="8"/>
        <v>6</v>
      </c>
      <c r="T18" s="409">
        <f t="shared" si="9"/>
        <v>47</v>
      </c>
      <c r="U18" s="409">
        <f t="shared" si="10"/>
        <v>0</v>
      </c>
      <c r="V18" s="409">
        <f t="shared" si="11"/>
        <v>57</v>
      </c>
      <c r="W18" s="477">
        <f t="shared" si="12"/>
        <v>3.2721010332950633</v>
      </c>
      <c r="X18" s="409">
        <f t="shared" si="13"/>
        <v>9</v>
      </c>
      <c r="Y18" s="477">
        <f t="shared" si="16"/>
        <v>15.789473684210526</v>
      </c>
      <c r="Z18" s="478">
        <f t="shared" si="14"/>
        <v>1.7612524461839529</v>
      </c>
      <c r="AA18">
        <v>8</v>
      </c>
      <c r="AB18" s="1">
        <v>1</v>
      </c>
      <c r="AC18" s="1">
        <v>2</v>
      </c>
      <c r="AD18" s="1">
        <v>0</v>
      </c>
      <c r="AE18" s="1">
        <v>1</v>
      </c>
      <c r="AF18" s="1">
        <v>5</v>
      </c>
      <c r="AG18" s="1">
        <v>24</v>
      </c>
      <c r="AH18" s="1">
        <v>0</v>
      </c>
      <c r="AI18" s="409">
        <f t="shared" si="1"/>
        <v>33</v>
      </c>
    </row>
    <row r="19" spans="1:35" ht="24" customHeight="1">
      <c r="A19" s="417">
        <v>9</v>
      </c>
      <c r="B19" s="476" t="s">
        <v>38</v>
      </c>
      <c r="C19" s="409">
        <f>'Lamp. 3'!X17</f>
        <v>1329</v>
      </c>
      <c r="D19" s="409">
        <f>'Lamp. 3'!AB17</f>
        <v>311</v>
      </c>
      <c r="E19" s="409">
        <v>5</v>
      </c>
      <c r="F19" s="409">
        <v>0</v>
      </c>
      <c r="G19" s="409">
        <v>0</v>
      </c>
      <c r="H19" s="409">
        <v>9</v>
      </c>
      <c r="I19" s="409">
        <v>12</v>
      </c>
      <c r="J19" s="409">
        <v>28</v>
      </c>
      <c r="K19" s="409">
        <v>25</v>
      </c>
      <c r="L19" s="409">
        <f t="shared" si="17"/>
        <v>79</v>
      </c>
      <c r="M19" s="409">
        <f t="shared" si="2"/>
        <v>17</v>
      </c>
      <c r="N19" s="477">
        <f t="shared" si="3"/>
        <v>5.9443190368698264</v>
      </c>
      <c r="O19" s="409">
        <f t="shared" si="4"/>
        <v>10</v>
      </c>
      <c r="P19" s="409">
        <f t="shared" si="5"/>
        <v>0</v>
      </c>
      <c r="Q19" s="409">
        <f t="shared" si="6"/>
        <v>0</v>
      </c>
      <c r="R19" s="409">
        <f t="shared" si="7"/>
        <v>13</v>
      </c>
      <c r="S19" s="409">
        <f t="shared" si="8"/>
        <v>42</v>
      </c>
      <c r="T19" s="409">
        <f t="shared" si="9"/>
        <v>60</v>
      </c>
      <c r="U19" s="409">
        <f t="shared" si="10"/>
        <v>44</v>
      </c>
      <c r="V19" s="409">
        <f t="shared" si="11"/>
        <v>169</v>
      </c>
      <c r="W19" s="477">
        <f t="shared" si="12"/>
        <v>12.716328066215199</v>
      </c>
      <c r="X19" s="409">
        <f t="shared" si="13"/>
        <v>52</v>
      </c>
      <c r="Y19" s="477">
        <f t="shared" si="16"/>
        <v>30.76923076923077</v>
      </c>
      <c r="Z19" s="478">
        <f t="shared" si="14"/>
        <v>16.720257234726688</v>
      </c>
      <c r="AA19">
        <v>9</v>
      </c>
      <c r="AB19" s="1">
        <v>5</v>
      </c>
      <c r="AC19" s="1">
        <v>0</v>
      </c>
      <c r="AD19" s="1">
        <v>0</v>
      </c>
      <c r="AE19" s="1">
        <v>4</v>
      </c>
      <c r="AF19" s="1">
        <v>30</v>
      </c>
      <c r="AG19" s="1">
        <v>32</v>
      </c>
      <c r="AH19" s="1">
        <v>19</v>
      </c>
      <c r="AI19" s="409">
        <f t="shared" si="1"/>
        <v>90</v>
      </c>
    </row>
    <row r="20" spans="1:35" ht="24" customHeight="1">
      <c r="A20" s="417">
        <v>10</v>
      </c>
      <c r="B20" s="476" t="s">
        <v>39</v>
      </c>
      <c r="C20" s="409">
        <f>'Lamp. 3'!X18</f>
        <v>1337</v>
      </c>
      <c r="D20" s="409">
        <f>'Lamp. 3'!AB18</f>
        <v>339</v>
      </c>
      <c r="E20" s="409">
        <v>9</v>
      </c>
      <c r="F20" s="409">
        <v>0</v>
      </c>
      <c r="G20" s="409">
        <v>0</v>
      </c>
      <c r="H20" s="409">
        <v>16</v>
      </c>
      <c r="I20" s="409">
        <v>13</v>
      </c>
      <c r="J20" s="409">
        <v>50</v>
      </c>
      <c r="K20" s="409">
        <v>23</v>
      </c>
      <c r="L20" s="409">
        <f t="shared" si="17"/>
        <v>111</v>
      </c>
      <c r="M20" s="409">
        <f t="shared" si="2"/>
        <v>22</v>
      </c>
      <c r="N20" s="477">
        <f t="shared" si="3"/>
        <v>8.3021690351533284</v>
      </c>
      <c r="O20" s="409">
        <f t="shared" si="4"/>
        <v>18</v>
      </c>
      <c r="P20" s="409">
        <f t="shared" si="5"/>
        <v>0</v>
      </c>
      <c r="Q20" s="409">
        <f t="shared" si="6"/>
        <v>0</v>
      </c>
      <c r="R20" s="409">
        <f t="shared" si="7"/>
        <v>27</v>
      </c>
      <c r="S20" s="409">
        <f t="shared" si="8"/>
        <v>28</v>
      </c>
      <c r="T20" s="409">
        <f t="shared" si="9"/>
        <v>98</v>
      </c>
      <c r="U20" s="409">
        <f t="shared" si="10"/>
        <v>49</v>
      </c>
      <c r="V20" s="409">
        <f t="shared" si="11"/>
        <v>220</v>
      </c>
      <c r="W20" s="477">
        <f t="shared" si="12"/>
        <v>16.454749439042633</v>
      </c>
      <c r="X20" s="409">
        <f t="shared" si="13"/>
        <v>46</v>
      </c>
      <c r="Y20" s="477">
        <f t="shared" si="16"/>
        <v>20.909090909090907</v>
      </c>
      <c r="Z20" s="478">
        <f t="shared" si="14"/>
        <v>13.569321533923304</v>
      </c>
      <c r="AA20">
        <v>10</v>
      </c>
      <c r="AB20" s="1">
        <v>9</v>
      </c>
      <c r="AC20" s="1">
        <v>0</v>
      </c>
      <c r="AD20" s="1">
        <v>0</v>
      </c>
      <c r="AE20" s="1">
        <v>11</v>
      </c>
      <c r="AF20" s="1">
        <v>15</v>
      </c>
      <c r="AG20" s="1">
        <v>48</v>
      </c>
      <c r="AH20" s="1">
        <v>26</v>
      </c>
      <c r="AI20" s="409">
        <f t="shared" si="1"/>
        <v>109</v>
      </c>
    </row>
    <row r="21" spans="1:35" ht="24" customHeight="1">
      <c r="A21" s="417">
        <v>11</v>
      </c>
      <c r="B21" s="476" t="s">
        <v>40</v>
      </c>
      <c r="C21" s="409">
        <f>'Lamp. 3'!X19</f>
        <v>1537</v>
      </c>
      <c r="D21" s="409">
        <f>'Lamp. 3'!AB19</f>
        <v>475</v>
      </c>
      <c r="E21" s="409">
        <v>6</v>
      </c>
      <c r="F21" s="409">
        <v>1</v>
      </c>
      <c r="G21" s="409">
        <v>2</v>
      </c>
      <c r="H21" s="409">
        <v>11</v>
      </c>
      <c r="I21" s="409">
        <v>9</v>
      </c>
      <c r="J21" s="409">
        <v>27</v>
      </c>
      <c r="K21" s="409">
        <v>20</v>
      </c>
      <c r="L21" s="409">
        <f>SUM(E21:K21)</f>
        <v>76</v>
      </c>
      <c r="M21" s="409">
        <f t="shared" si="2"/>
        <v>18</v>
      </c>
      <c r="N21" s="477">
        <f t="shared" si="3"/>
        <v>4.9446974625894597</v>
      </c>
      <c r="O21" s="409">
        <f t="shared" ref="O21:U21" si="18">AB21+E21</f>
        <v>14</v>
      </c>
      <c r="P21" s="409">
        <f t="shared" si="18"/>
        <v>1</v>
      </c>
      <c r="Q21" s="409">
        <f t="shared" si="18"/>
        <v>2</v>
      </c>
      <c r="R21" s="409">
        <f t="shared" si="18"/>
        <v>20</v>
      </c>
      <c r="S21" s="409">
        <f t="shared" si="18"/>
        <v>18</v>
      </c>
      <c r="T21" s="409">
        <f t="shared" si="18"/>
        <v>55</v>
      </c>
      <c r="U21" s="409">
        <f t="shared" si="18"/>
        <v>38</v>
      </c>
      <c r="V21" s="409">
        <f t="shared" si="11"/>
        <v>148</v>
      </c>
      <c r="W21" s="477">
        <f t="shared" si="12"/>
        <v>9.6291476903057909</v>
      </c>
      <c r="X21" s="409">
        <f t="shared" si="13"/>
        <v>35</v>
      </c>
      <c r="Y21" s="477">
        <f t="shared" si="16"/>
        <v>23.648648648648649</v>
      </c>
      <c r="Z21" s="478">
        <f t="shared" si="14"/>
        <v>7.3684210526315779</v>
      </c>
      <c r="AA21">
        <v>11</v>
      </c>
      <c r="AB21" s="1">
        <v>8</v>
      </c>
      <c r="AC21" s="1">
        <v>0</v>
      </c>
      <c r="AD21" s="1">
        <v>0</v>
      </c>
      <c r="AE21" s="1">
        <v>9</v>
      </c>
      <c r="AF21" s="1">
        <v>9</v>
      </c>
      <c r="AG21" s="1">
        <v>28</v>
      </c>
      <c r="AH21" s="1">
        <v>18</v>
      </c>
      <c r="AI21" s="409">
        <f t="shared" si="1"/>
        <v>72</v>
      </c>
    </row>
    <row r="22" spans="1:35" ht="24" customHeight="1">
      <c r="A22" s="417">
        <v>12</v>
      </c>
      <c r="B22" s="476" t="s">
        <v>41</v>
      </c>
      <c r="C22" s="409">
        <f>'Lamp. 3'!X20</f>
        <v>1094</v>
      </c>
      <c r="D22" s="409">
        <f>'Lamp. 3'!AB20</f>
        <v>321</v>
      </c>
      <c r="E22" s="409">
        <v>11</v>
      </c>
      <c r="F22" s="409">
        <v>0</v>
      </c>
      <c r="G22" s="409">
        <v>0</v>
      </c>
      <c r="H22" s="409">
        <v>0</v>
      </c>
      <c r="I22" s="409">
        <v>2</v>
      </c>
      <c r="J22" s="409">
        <v>38</v>
      </c>
      <c r="K22" s="409">
        <v>0</v>
      </c>
      <c r="L22" s="409">
        <f t="shared" si="17"/>
        <v>51</v>
      </c>
      <c r="M22" s="409">
        <f t="shared" si="2"/>
        <v>13</v>
      </c>
      <c r="N22" s="477">
        <f t="shared" si="3"/>
        <v>4.6617915904936016</v>
      </c>
      <c r="O22" s="409">
        <f t="shared" si="4"/>
        <v>28</v>
      </c>
      <c r="P22" s="409">
        <f t="shared" si="5"/>
        <v>3</v>
      </c>
      <c r="Q22" s="409">
        <f t="shared" si="6"/>
        <v>0</v>
      </c>
      <c r="R22" s="409">
        <f t="shared" si="7"/>
        <v>0</v>
      </c>
      <c r="S22" s="409">
        <f t="shared" si="8"/>
        <v>23</v>
      </c>
      <c r="T22" s="409">
        <f t="shared" si="9"/>
        <v>89</v>
      </c>
      <c r="U22" s="409">
        <f t="shared" si="10"/>
        <v>0</v>
      </c>
      <c r="V22" s="409">
        <f t="shared" si="11"/>
        <v>143</v>
      </c>
      <c r="W22" s="477">
        <f t="shared" si="12"/>
        <v>13.071297989031077</v>
      </c>
      <c r="X22" s="409">
        <f t="shared" si="13"/>
        <v>54</v>
      </c>
      <c r="Y22" s="477">
        <f t="shared" si="16"/>
        <v>37.76223776223776</v>
      </c>
      <c r="Z22" s="478">
        <f t="shared" si="14"/>
        <v>16.822429906542055</v>
      </c>
      <c r="AA22">
        <v>12</v>
      </c>
      <c r="AB22" s="1">
        <v>17</v>
      </c>
      <c r="AC22" s="1">
        <v>3</v>
      </c>
      <c r="AD22" s="1">
        <v>0</v>
      </c>
      <c r="AE22" s="1">
        <v>0</v>
      </c>
      <c r="AF22" s="1">
        <v>21</v>
      </c>
      <c r="AG22" s="1">
        <v>51</v>
      </c>
      <c r="AH22" s="1">
        <v>0</v>
      </c>
      <c r="AI22" s="409">
        <f t="shared" si="1"/>
        <v>92</v>
      </c>
    </row>
    <row r="23" spans="1:35" ht="24" customHeight="1">
      <c r="A23" s="417">
        <v>13</v>
      </c>
      <c r="B23" s="476" t="s">
        <v>42</v>
      </c>
      <c r="C23" s="409">
        <f>'Lamp. 3'!X21</f>
        <v>1129</v>
      </c>
      <c r="D23" s="409">
        <f>'Lamp. 3'!AB21</f>
        <v>348</v>
      </c>
      <c r="E23" s="409">
        <v>7</v>
      </c>
      <c r="F23" s="409">
        <v>2</v>
      </c>
      <c r="G23" s="409">
        <v>0</v>
      </c>
      <c r="H23" s="409">
        <v>0</v>
      </c>
      <c r="I23" s="409">
        <v>6</v>
      </c>
      <c r="J23" s="409">
        <v>28</v>
      </c>
      <c r="K23" s="409">
        <v>1</v>
      </c>
      <c r="L23" s="409">
        <f t="shared" si="17"/>
        <v>44</v>
      </c>
      <c r="M23" s="409">
        <f t="shared" si="2"/>
        <v>15</v>
      </c>
      <c r="N23" s="477">
        <f t="shared" si="3"/>
        <v>3.8972542072630643</v>
      </c>
      <c r="O23" s="409">
        <f t="shared" si="4"/>
        <v>11</v>
      </c>
      <c r="P23" s="409">
        <f t="shared" si="5"/>
        <v>8</v>
      </c>
      <c r="Q23" s="409">
        <f t="shared" si="6"/>
        <v>0</v>
      </c>
      <c r="R23" s="409">
        <f t="shared" si="7"/>
        <v>0</v>
      </c>
      <c r="S23" s="409">
        <f t="shared" si="8"/>
        <v>6</v>
      </c>
      <c r="T23" s="409">
        <f t="shared" si="9"/>
        <v>62</v>
      </c>
      <c r="U23" s="409">
        <f t="shared" si="10"/>
        <v>1</v>
      </c>
      <c r="V23" s="409">
        <f t="shared" si="11"/>
        <v>88</v>
      </c>
      <c r="W23" s="477">
        <f t="shared" si="12"/>
        <v>7.7945084145261285</v>
      </c>
      <c r="X23" s="409">
        <f t="shared" si="13"/>
        <v>25</v>
      </c>
      <c r="Y23" s="477">
        <f t="shared" si="16"/>
        <v>28.40909090909091</v>
      </c>
      <c r="Z23" s="478">
        <f t="shared" si="14"/>
        <v>7.1839080459770113</v>
      </c>
      <c r="AA23">
        <v>13</v>
      </c>
      <c r="AB23" s="1">
        <v>4</v>
      </c>
      <c r="AC23" s="1">
        <v>6</v>
      </c>
      <c r="AD23" s="1">
        <v>0</v>
      </c>
      <c r="AE23" s="1">
        <v>0</v>
      </c>
      <c r="AF23" s="1">
        <v>0</v>
      </c>
      <c r="AG23" s="1">
        <v>34</v>
      </c>
      <c r="AH23" s="1">
        <v>0</v>
      </c>
      <c r="AI23" s="409">
        <f t="shared" si="1"/>
        <v>44</v>
      </c>
    </row>
    <row r="24" spans="1:35" ht="24" customHeight="1">
      <c r="A24" s="417">
        <v>14</v>
      </c>
      <c r="B24" s="476" t="s">
        <v>43</v>
      </c>
      <c r="C24" s="409">
        <f>'Lamp. 3'!X22</f>
        <v>1279</v>
      </c>
      <c r="D24" s="409">
        <f>'Lamp. 3'!AB22</f>
        <v>415</v>
      </c>
      <c r="E24" s="409">
        <v>20</v>
      </c>
      <c r="F24" s="409">
        <v>1</v>
      </c>
      <c r="G24" s="409">
        <v>0</v>
      </c>
      <c r="H24" s="409">
        <v>5</v>
      </c>
      <c r="I24" s="409">
        <v>5</v>
      </c>
      <c r="J24" s="409">
        <v>37</v>
      </c>
      <c r="K24" s="409">
        <v>26</v>
      </c>
      <c r="L24" s="409">
        <f t="shared" si="17"/>
        <v>94</v>
      </c>
      <c r="M24" s="409">
        <f t="shared" si="2"/>
        <v>26</v>
      </c>
      <c r="N24" s="477">
        <f t="shared" si="3"/>
        <v>7.3494917904612977</v>
      </c>
      <c r="O24" s="409">
        <f t="shared" si="4"/>
        <v>27</v>
      </c>
      <c r="P24" s="409">
        <f t="shared" si="5"/>
        <v>2</v>
      </c>
      <c r="Q24" s="409">
        <f t="shared" si="6"/>
        <v>0</v>
      </c>
      <c r="R24" s="409">
        <f t="shared" si="7"/>
        <v>12</v>
      </c>
      <c r="S24" s="409">
        <f t="shared" si="8"/>
        <v>23</v>
      </c>
      <c r="T24" s="409">
        <f t="shared" si="9"/>
        <v>69</v>
      </c>
      <c r="U24" s="409">
        <f t="shared" si="10"/>
        <v>39</v>
      </c>
      <c r="V24" s="409">
        <f t="shared" si="11"/>
        <v>172</v>
      </c>
      <c r="W24" s="477">
        <f t="shared" si="12"/>
        <v>13.44800625488663</v>
      </c>
      <c r="X24" s="409">
        <f t="shared" si="13"/>
        <v>52</v>
      </c>
      <c r="Y24" s="477">
        <f t="shared" si="16"/>
        <v>30.232558139534881</v>
      </c>
      <c r="Z24" s="478">
        <f t="shared" si="14"/>
        <v>12.530120481927712</v>
      </c>
      <c r="AA24">
        <v>14</v>
      </c>
      <c r="AB24" s="1">
        <v>7</v>
      </c>
      <c r="AC24" s="1">
        <v>1</v>
      </c>
      <c r="AD24" s="1">
        <v>0</v>
      </c>
      <c r="AE24" s="1">
        <v>7</v>
      </c>
      <c r="AF24" s="1">
        <v>18</v>
      </c>
      <c r="AG24" s="1">
        <v>32</v>
      </c>
      <c r="AH24" s="1">
        <v>13</v>
      </c>
      <c r="AI24" s="409">
        <f t="shared" si="1"/>
        <v>78</v>
      </c>
    </row>
    <row r="25" spans="1:35" ht="24" customHeight="1">
      <c r="A25" s="417">
        <v>15</v>
      </c>
      <c r="B25" s="476" t="s">
        <v>44</v>
      </c>
      <c r="C25" s="409">
        <f>'Lamp. 3'!X23</f>
        <v>779</v>
      </c>
      <c r="D25" s="409">
        <f>'Lamp. 3'!AB23</f>
        <v>293</v>
      </c>
      <c r="E25" s="409">
        <v>1</v>
      </c>
      <c r="F25" s="409">
        <v>1</v>
      </c>
      <c r="G25" s="409">
        <v>0</v>
      </c>
      <c r="H25" s="409">
        <v>0</v>
      </c>
      <c r="I25" s="409">
        <v>0</v>
      </c>
      <c r="J25" s="409">
        <v>25</v>
      </c>
      <c r="K25" s="409">
        <v>2</v>
      </c>
      <c r="L25" s="409">
        <f>SUM(E25:K25)</f>
        <v>29</v>
      </c>
      <c r="M25" s="409">
        <f t="shared" si="2"/>
        <v>2</v>
      </c>
      <c r="N25" s="477">
        <f t="shared" si="3"/>
        <v>3.7227214377406934</v>
      </c>
      <c r="O25" s="409">
        <f t="shared" si="4"/>
        <v>3</v>
      </c>
      <c r="P25" s="409">
        <f t="shared" si="5"/>
        <v>2</v>
      </c>
      <c r="Q25" s="409">
        <f t="shared" si="6"/>
        <v>0</v>
      </c>
      <c r="R25" s="409">
        <f t="shared" si="7"/>
        <v>1</v>
      </c>
      <c r="S25" s="409">
        <f t="shared" si="8"/>
        <v>9</v>
      </c>
      <c r="T25" s="409">
        <f t="shared" si="9"/>
        <v>52</v>
      </c>
      <c r="U25" s="409">
        <f t="shared" si="10"/>
        <v>3</v>
      </c>
      <c r="V25" s="409">
        <f t="shared" si="11"/>
        <v>70</v>
      </c>
      <c r="W25" s="477">
        <f t="shared" si="12"/>
        <v>8.9858793324775359</v>
      </c>
      <c r="X25" s="409">
        <f t="shared" si="13"/>
        <v>14</v>
      </c>
      <c r="Y25" s="477">
        <f t="shared" si="16"/>
        <v>20</v>
      </c>
      <c r="Z25" s="478">
        <f t="shared" si="14"/>
        <v>4.7781569965870307</v>
      </c>
      <c r="AA25">
        <v>15</v>
      </c>
      <c r="AB25" s="1">
        <v>2</v>
      </c>
      <c r="AC25" s="1">
        <v>1</v>
      </c>
      <c r="AD25" s="1">
        <v>0</v>
      </c>
      <c r="AE25" s="1">
        <v>1</v>
      </c>
      <c r="AF25" s="1">
        <v>9</v>
      </c>
      <c r="AG25" s="1">
        <v>27</v>
      </c>
      <c r="AH25" s="1">
        <v>1</v>
      </c>
      <c r="AI25" s="409">
        <f t="shared" si="1"/>
        <v>41</v>
      </c>
    </row>
    <row r="26" spans="1:35" ht="24" customHeight="1">
      <c r="A26" s="417">
        <v>16</v>
      </c>
      <c r="B26" s="476" t="s">
        <v>45</v>
      </c>
      <c r="C26" s="409">
        <f>'Lamp. 3'!X24</f>
        <v>1099</v>
      </c>
      <c r="D26" s="409">
        <f>'Lamp. 3'!AB24</f>
        <v>499</v>
      </c>
      <c r="E26" s="409">
        <v>4</v>
      </c>
      <c r="F26" s="409">
        <v>2</v>
      </c>
      <c r="G26" s="409">
        <v>0</v>
      </c>
      <c r="H26" s="409">
        <v>22</v>
      </c>
      <c r="I26" s="409">
        <v>20</v>
      </c>
      <c r="J26" s="409">
        <v>71</v>
      </c>
      <c r="K26" s="409">
        <v>27</v>
      </c>
      <c r="L26" s="409">
        <f t="shared" si="17"/>
        <v>146</v>
      </c>
      <c r="M26" s="409">
        <f t="shared" si="2"/>
        <v>26</v>
      </c>
      <c r="N26" s="477">
        <f t="shared" si="3"/>
        <v>13.284804367606915</v>
      </c>
      <c r="O26" s="409">
        <f t="shared" si="4"/>
        <v>7</v>
      </c>
      <c r="P26" s="409">
        <f t="shared" si="5"/>
        <v>2</v>
      </c>
      <c r="Q26" s="409">
        <f t="shared" si="6"/>
        <v>0</v>
      </c>
      <c r="R26" s="409">
        <f t="shared" si="7"/>
        <v>22</v>
      </c>
      <c r="S26" s="409">
        <f t="shared" si="8"/>
        <v>25</v>
      </c>
      <c r="T26" s="409">
        <f t="shared" si="9"/>
        <v>98</v>
      </c>
      <c r="U26" s="409">
        <f t="shared" si="10"/>
        <v>28</v>
      </c>
      <c r="V26" s="409">
        <f t="shared" si="11"/>
        <v>182</v>
      </c>
      <c r="W26" s="477">
        <f t="shared" si="12"/>
        <v>16.560509554140125</v>
      </c>
      <c r="X26" s="409">
        <f t="shared" si="13"/>
        <v>34</v>
      </c>
      <c r="Y26" s="477">
        <f t="shared" si="16"/>
        <v>18.681318681318682</v>
      </c>
      <c r="Z26" s="478">
        <f t="shared" si="14"/>
        <v>6.8136272545090177</v>
      </c>
      <c r="AA26">
        <v>16</v>
      </c>
      <c r="AB26" s="1">
        <v>3</v>
      </c>
      <c r="AC26" s="1">
        <v>0</v>
      </c>
      <c r="AD26" s="1">
        <v>0</v>
      </c>
      <c r="AE26" s="1">
        <v>0</v>
      </c>
      <c r="AF26" s="1">
        <v>5</v>
      </c>
      <c r="AG26" s="1">
        <v>27</v>
      </c>
      <c r="AH26" s="1">
        <v>1</v>
      </c>
      <c r="AI26" s="409">
        <f t="shared" si="1"/>
        <v>36</v>
      </c>
    </row>
    <row r="27" spans="1:35" ht="24" customHeight="1">
      <c r="A27" s="417">
        <v>17</v>
      </c>
      <c r="B27" s="476" t="s">
        <v>46</v>
      </c>
      <c r="C27" s="409">
        <f>'Lamp. 3'!X25</f>
        <v>905</v>
      </c>
      <c r="D27" s="409">
        <f>'Lamp. 3'!AB25</f>
        <v>328</v>
      </c>
      <c r="E27" s="409">
        <v>0</v>
      </c>
      <c r="F27" s="409">
        <v>0</v>
      </c>
      <c r="G27" s="409">
        <v>0</v>
      </c>
      <c r="H27" s="409">
        <v>0</v>
      </c>
      <c r="I27" s="409">
        <v>4</v>
      </c>
      <c r="J27" s="409">
        <v>44</v>
      </c>
      <c r="K27" s="409">
        <v>4</v>
      </c>
      <c r="L27" s="409">
        <f t="shared" si="17"/>
        <v>52</v>
      </c>
      <c r="M27" s="409">
        <f t="shared" si="2"/>
        <v>4</v>
      </c>
      <c r="N27" s="477">
        <f t="shared" si="3"/>
        <v>5.7458563535911606</v>
      </c>
      <c r="O27" s="409">
        <f t="shared" si="4"/>
        <v>0</v>
      </c>
      <c r="P27" s="409">
        <f t="shared" si="5"/>
        <v>0</v>
      </c>
      <c r="Q27" s="409">
        <f t="shared" si="6"/>
        <v>0</v>
      </c>
      <c r="R27" s="409">
        <f t="shared" si="7"/>
        <v>0</v>
      </c>
      <c r="S27" s="409">
        <f t="shared" si="8"/>
        <v>8</v>
      </c>
      <c r="T27" s="409">
        <f t="shared" si="9"/>
        <v>107</v>
      </c>
      <c r="U27" s="409">
        <f t="shared" si="10"/>
        <v>8</v>
      </c>
      <c r="V27" s="409">
        <f t="shared" si="11"/>
        <v>123</v>
      </c>
      <c r="W27" s="477">
        <f t="shared" si="12"/>
        <v>13.591160220994475</v>
      </c>
      <c r="X27" s="409">
        <f t="shared" si="13"/>
        <v>8</v>
      </c>
      <c r="Y27" s="477">
        <f t="shared" si="16"/>
        <v>6.5040650406504072</v>
      </c>
      <c r="Z27" s="478">
        <f t="shared" si="14"/>
        <v>2.4390243902439024</v>
      </c>
      <c r="AA27">
        <v>17</v>
      </c>
      <c r="AB27" s="1">
        <v>0</v>
      </c>
      <c r="AC27" s="1">
        <v>0</v>
      </c>
      <c r="AD27" s="1">
        <v>0</v>
      </c>
      <c r="AE27" s="1">
        <v>0</v>
      </c>
      <c r="AF27" s="1">
        <v>4</v>
      </c>
      <c r="AG27" s="1">
        <v>63</v>
      </c>
      <c r="AH27" s="1">
        <v>4</v>
      </c>
      <c r="AI27" s="409">
        <f t="shared" si="1"/>
        <v>71</v>
      </c>
    </row>
    <row r="28" spans="1:35" ht="24" customHeight="1">
      <c r="A28" s="417">
        <v>18</v>
      </c>
      <c r="B28" s="476" t="s">
        <v>49</v>
      </c>
      <c r="C28" s="409">
        <f>'Lamp. 3'!X26</f>
        <v>1250</v>
      </c>
      <c r="D28" s="409">
        <f>'Lamp. 3'!AB26</f>
        <v>257</v>
      </c>
      <c r="E28" s="409">
        <v>5</v>
      </c>
      <c r="F28" s="409">
        <v>0</v>
      </c>
      <c r="G28" s="409">
        <v>0</v>
      </c>
      <c r="H28" s="409">
        <v>0</v>
      </c>
      <c r="I28" s="409">
        <v>5</v>
      </c>
      <c r="J28" s="409">
        <v>25</v>
      </c>
      <c r="K28" s="409">
        <v>16</v>
      </c>
      <c r="L28" s="409">
        <f t="shared" si="17"/>
        <v>51</v>
      </c>
      <c r="M28" s="409">
        <f t="shared" si="2"/>
        <v>10</v>
      </c>
      <c r="N28" s="477">
        <f t="shared" si="3"/>
        <v>4.08</v>
      </c>
      <c r="O28" s="409">
        <f t="shared" si="4"/>
        <v>13</v>
      </c>
      <c r="P28" s="409">
        <f t="shared" si="5"/>
        <v>0</v>
      </c>
      <c r="Q28" s="409">
        <f t="shared" si="6"/>
        <v>0</v>
      </c>
      <c r="R28" s="409">
        <f t="shared" si="7"/>
        <v>14</v>
      </c>
      <c r="S28" s="409">
        <f t="shared" si="8"/>
        <v>20</v>
      </c>
      <c r="T28" s="409">
        <f t="shared" si="9"/>
        <v>55</v>
      </c>
      <c r="U28" s="409">
        <f t="shared" si="10"/>
        <v>36</v>
      </c>
      <c r="V28" s="409">
        <f t="shared" si="11"/>
        <v>138</v>
      </c>
      <c r="W28" s="477">
        <f t="shared" si="12"/>
        <v>11.04</v>
      </c>
      <c r="X28" s="409">
        <f t="shared" si="13"/>
        <v>33</v>
      </c>
      <c r="Y28" s="477">
        <f t="shared" si="16"/>
        <v>23.913043478260871</v>
      </c>
      <c r="Z28" s="478">
        <f t="shared" si="14"/>
        <v>12.840466926070038</v>
      </c>
      <c r="AA28">
        <v>18</v>
      </c>
      <c r="AB28" s="1">
        <v>8</v>
      </c>
      <c r="AC28" s="1">
        <v>0</v>
      </c>
      <c r="AD28" s="1">
        <v>0</v>
      </c>
      <c r="AE28" s="1">
        <v>14</v>
      </c>
      <c r="AF28" s="1">
        <v>15</v>
      </c>
      <c r="AG28" s="1">
        <v>30</v>
      </c>
      <c r="AH28" s="1">
        <v>20</v>
      </c>
      <c r="AI28" s="409">
        <f t="shared" si="1"/>
        <v>87</v>
      </c>
    </row>
    <row r="29" spans="1:35" ht="5.25" customHeight="1">
      <c r="A29" s="417" t="s">
        <v>29</v>
      </c>
      <c r="B29" s="409"/>
      <c r="C29" s="409" t="str">
        <f>'Lamp. 3'!X27</f>
        <v xml:space="preserve"> </v>
      </c>
      <c r="D29" s="409"/>
      <c r="E29" s="409"/>
      <c r="F29" s="409"/>
      <c r="G29" s="409" t="s">
        <v>29</v>
      </c>
      <c r="H29" s="409" t="s">
        <v>29</v>
      </c>
      <c r="I29" s="409" t="s">
        <v>29</v>
      </c>
      <c r="J29" s="409" t="s">
        <v>29</v>
      </c>
      <c r="K29" s="409" t="s">
        <v>29</v>
      </c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77"/>
      <c r="X29" s="409"/>
      <c r="Y29" s="477"/>
      <c r="Z29" s="478"/>
      <c r="AB29" t="s">
        <v>29</v>
      </c>
      <c r="AD29" t="s">
        <v>29</v>
      </c>
      <c r="AE29" t="s">
        <v>29</v>
      </c>
      <c r="AF29" t="s">
        <v>29</v>
      </c>
      <c r="AG29" t="s">
        <v>29</v>
      </c>
      <c r="AH29" t="s">
        <v>29</v>
      </c>
      <c r="AI29" s="409"/>
    </row>
    <row r="30" spans="1:35" ht="24" customHeight="1" thickBot="1">
      <c r="A30" s="63"/>
      <c r="B30" s="64" t="s">
        <v>47</v>
      </c>
      <c r="C30" s="64">
        <f>SUM(C11:C28)</f>
        <v>24921</v>
      </c>
      <c r="D30" s="64">
        <f>'Lamp. 3'!AB28</f>
        <v>8940</v>
      </c>
      <c r="E30" s="354">
        <f t="shared" ref="E30:M30" si="19">SUM(E11:E28)</f>
        <v>217</v>
      </c>
      <c r="F30" s="64">
        <f t="shared" si="19"/>
        <v>52</v>
      </c>
      <c r="G30" s="64">
        <f t="shared" si="19"/>
        <v>3</v>
      </c>
      <c r="H30" s="64">
        <f t="shared" si="19"/>
        <v>142</v>
      </c>
      <c r="I30" s="64">
        <f t="shared" si="19"/>
        <v>198</v>
      </c>
      <c r="J30" s="64">
        <f t="shared" si="19"/>
        <v>646</v>
      </c>
      <c r="K30" s="64">
        <f t="shared" si="19"/>
        <v>253</v>
      </c>
      <c r="L30" s="64">
        <f t="shared" si="19"/>
        <v>1511</v>
      </c>
      <c r="M30" s="64">
        <f t="shared" si="19"/>
        <v>470</v>
      </c>
      <c r="N30" s="65">
        <f>L30/C30*100</f>
        <v>6.0631595842863453</v>
      </c>
      <c r="O30" s="409">
        <f t="shared" si="4"/>
        <v>452</v>
      </c>
      <c r="P30" s="409">
        <f t="shared" si="5"/>
        <v>137</v>
      </c>
      <c r="Q30" s="409">
        <f t="shared" si="6"/>
        <v>3</v>
      </c>
      <c r="R30" s="409">
        <f t="shared" si="7"/>
        <v>190</v>
      </c>
      <c r="S30" s="409">
        <f t="shared" si="8"/>
        <v>530</v>
      </c>
      <c r="T30" s="409">
        <f t="shared" si="9"/>
        <v>1260</v>
      </c>
      <c r="U30" s="409">
        <f t="shared" si="10"/>
        <v>412</v>
      </c>
      <c r="V30" s="409">
        <f t="shared" si="11"/>
        <v>2984</v>
      </c>
      <c r="W30" s="477">
        <f t="shared" si="12"/>
        <v>11.973837325950001</v>
      </c>
      <c r="X30" s="409">
        <f t="shared" si="13"/>
        <v>1122</v>
      </c>
      <c r="Y30" s="477">
        <f t="shared" si="16"/>
        <v>37.600536193029491</v>
      </c>
      <c r="Z30" s="478">
        <f t="shared" si="14"/>
        <v>12.550335570469798</v>
      </c>
      <c r="AB30">
        <f t="shared" ref="AB30:AH30" si="20">SUM(AB11:AB28)</f>
        <v>235</v>
      </c>
      <c r="AC30">
        <f t="shared" si="20"/>
        <v>85</v>
      </c>
      <c r="AD30">
        <f t="shared" si="20"/>
        <v>0</v>
      </c>
      <c r="AE30">
        <f t="shared" si="20"/>
        <v>48</v>
      </c>
      <c r="AF30">
        <f t="shared" si="20"/>
        <v>332</v>
      </c>
      <c r="AG30">
        <f t="shared" si="20"/>
        <v>614</v>
      </c>
      <c r="AH30">
        <f t="shared" si="20"/>
        <v>159</v>
      </c>
      <c r="AI30">
        <f>SUM(AI11:AI28)</f>
        <v>1473</v>
      </c>
    </row>
    <row r="31" spans="1:35" ht="15.75" thickTop="1">
      <c r="B31" t="s">
        <v>48</v>
      </c>
    </row>
    <row r="32" spans="1:35">
      <c r="E32">
        <v>217</v>
      </c>
      <c r="F32">
        <v>52</v>
      </c>
      <c r="G32">
        <v>3</v>
      </c>
      <c r="H32">
        <v>127</v>
      </c>
      <c r="I32">
        <v>198</v>
      </c>
      <c r="J32">
        <v>624</v>
      </c>
      <c r="K32">
        <v>236</v>
      </c>
      <c r="L32">
        <f>SUM(E32:K32)</f>
        <v>1457</v>
      </c>
      <c r="O32">
        <f>O30/V30*100</f>
        <v>15.147453083109919</v>
      </c>
      <c r="P32">
        <f>P30/V30*100</f>
        <v>4.5911528150134053</v>
      </c>
      <c r="Q32">
        <f>Q30/V30*100</f>
        <v>0.10053619302949061</v>
      </c>
      <c r="R32">
        <f>R30/V30*100</f>
        <v>6.3672922252010729</v>
      </c>
      <c r="S32">
        <f>S30/V30*100</f>
        <v>17.761394101876675</v>
      </c>
      <c r="T32">
        <f>T30/V30*100</f>
        <v>42.225201072386056</v>
      </c>
      <c r="U32">
        <f>U30/V30*100</f>
        <v>13.80697050938338</v>
      </c>
    </row>
    <row r="33" spans="2:34">
      <c r="E33">
        <f>E32-E30</f>
        <v>0</v>
      </c>
      <c r="F33">
        <f t="shared" ref="F33:K33" si="21">F32-F30</f>
        <v>0</v>
      </c>
      <c r="G33">
        <f t="shared" si="21"/>
        <v>0</v>
      </c>
      <c r="H33">
        <f t="shared" si="21"/>
        <v>-15</v>
      </c>
      <c r="I33">
        <f t="shared" si="21"/>
        <v>0</v>
      </c>
      <c r="J33">
        <f t="shared" si="21"/>
        <v>-22</v>
      </c>
      <c r="K33">
        <f t="shared" si="21"/>
        <v>-17</v>
      </c>
    </row>
    <row r="35" spans="2:34">
      <c r="B35">
        <v>1436</v>
      </c>
      <c r="C35">
        <v>126</v>
      </c>
      <c r="D35">
        <v>412</v>
      </c>
      <c r="E35">
        <v>93</v>
      </c>
      <c r="F35">
        <f>SUM(C35:E35)</f>
        <v>631</v>
      </c>
      <c r="AF35">
        <v>1473</v>
      </c>
    </row>
    <row r="36" spans="2:34">
      <c r="AF36">
        <v>1511</v>
      </c>
    </row>
    <row r="37" spans="2:34">
      <c r="H37">
        <v>15</v>
      </c>
      <c r="I37">
        <v>0</v>
      </c>
      <c r="J37">
        <v>22</v>
      </c>
      <c r="K37">
        <v>17</v>
      </c>
      <c r="R37">
        <v>446</v>
      </c>
      <c r="S37">
        <v>41</v>
      </c>
      <c r="T37">
        <v>19</v>
      </c>
      <c r="U37">
        <f>SUM(R37:T37)</f>
        <v>506</v>
      </c>
      <c r="AF37">
        <f>SUM(AF35:AF36)</f>
        <v>2984</v>
      </c>
    </row>
    <row r="39" spans="2:34">
      <c r="AB39" s="601" t="s">
        <v>520</v>
      </c>
      <c r="AC39" s="601"/>
      <c r="AD39" s="601"/>
      <c r="AE39" s="601"/>
    </row>
    <row r="40" spans="2:34" ht="15.75" thickBot="1"/>
    <row r="41" spans="2:34" ht="63.75" thickBot="1">
      <c r="AB41" s="369" t="s">
        <v>483</v>
      </c>
      <c r="AC41" s="370" t="s">
        <v>509</v>
      </c>
      <c r="AD41" s="370" t="s">
        <v>485</v>
      </c>
      <c r="AE41" s="370" t="s">
        <v>486</v>
      </c>
      <c r="AG41" s="328" t="s">
        <v>8</v>
      </c>
      <c r="AH41" s="328" t="s">
        <v>58</v>
      </c>
    </row>
    <row r="42" spans="2:34" ht="15.75">
      <c r="AB42" s="371"/>
      <c r="AC42" s="372"/>
      <c r="AD42" s="373"/>
      <c r="AE42" s="373"/>
    </row>
    <row r="43" spans="2:34" ht="15.75">
      <c r="AB43" s="371">
        <v>1</v>
      </c>
      <c r="AC43" s="372" t="s">
        <v>13</v>
      </c>
      <c r="AD43" s="373">
        <f>E30</f>
        <v>217</v>
      </c>
      <c r="AE43" s="376">
        <f>AD43/AD51*100</f>
        <v>14.361350099272006</v>
      </c>
      <c r="AG43">
        <v>28862</v>
      </c>
      <c r="AH43">
        <f>AD43/AG43*100</f>
        <v>0.75185364839581459</v>
      </c>
    </row>
    <row r="44" spans="2:34" ht="31.5">
      <c r="AB44" s="371">
        <v>2</v>
      </c>
      <c r="AC44" s="372" t="s">
        <v>14</v>
      </c>
      <c r="AD44" s="373">
        <f>F30</f>
        <v>52</v>
      </c>
      <c r="AE44" s="376">
        <f>AD44/AD51*100</f>
        <v>3.4414295168762412</v>
      </c>
      <c r="AH44">
        <f>AD44/AG43*100</f>
        <v>0.18016769454646248</v>
      </c>
    </row>
    <row r="45" spans="2:34" ht="15.75">
      <c r="AB45" s="371">
        <v>3</v>
      </c>
      <c r="AC45" s="372" t="s">
        <v>15</v>
      </c>
      <c r="AD45" s="373">
        <f>G30</f>
        <v>3</v>
      </c>
      <c r="AE45" s="376">
        <f>AD45/AD51*100</f>
        <v>0.19854401058901389</v>
      </c>
      <c r="AH45">
        <f>AD45/AG43*100</f>
        <v>1.0394290069988219E-2</v>
      </c>
    </row>
    <row r="46" spans="2:34" ht="31.5">
      <c r="AB46" s="371">
        <v>4</v>
      </c>
      <c r="AC46" s="372" t="s">
        <v>74</v>
      </c>
      <c r="AD46" s="373">
        <f>I30</f>
        <v>198</v>
      </c>
      <c r="AE46" s="376">
        <f>AD46/AD51*100</f>
        <v>13.103904698874919</v>
      </c>
      <c r="AH46">
        <f>AD46/AG43*100</f>
        <v>0.68602314461922254</v>
      </c>
    </row>
    <row r="47" spans="2:34" ht="47.25">
      <c r="AB47" s="371">
        <v>5</v>
      </c>
      <c r="AC47" s="372" t="s">
        <v>360</v>
      </c>
      <c r="AD47" s="373">
        <f>J30</f>
        <v>646</v>
      </c>
      <c r="AE47" s="376">
        <f>AD47/AD51*100</f>
        <v>42.753143613500995</v>
      </c>
      <c r="AH47">
        <f>AD47/AG43*100</f>
        <v>2.2382371284041298</v>
      </c>
    </row>
    <row r="48" spans="2:34" ht="15.75">
      <c r="AB48" s="371">
        <v>6</v>
      </c>
      <c r="AC48" s="372" t="s">
        <v>19</v>
      </c>
      <c r="AD48" s="373">
        <f>K30</f>
        <v>253</v>
      </c>
      <c r="AE48" s="376">
        <f>AD48/AD51*100</f>
        <v>16.743878226340172</v>
      </c>
      <c r="AH48">
        <f>AD48/AG43*100</f>
        <v>0.87658512923567322</v>
      </c>
    </row>
    <row r="49" spans="28:34" ht="31.5">
      <c r="AB49" s="371">
        <v>7</v>
      </c>
      <c r="AC49" s="372" t="s">
        <v>73</v>
      </c>
      <c r="AD49" s="373">
        <f>H30</f>
        <v>142</v>
      </c>
      <c r="AE49" s="376">
        <f>AD49/AD51*100</f>
        <v>9.3977498345466586</v>
      </c>
      <c r="AH49">
        <f>AD49/AG43*100</f>
        <v>0.49199639664610911</v>
      </c>
    </row>
    <row r="50" spans="28:34" ht="15.75">
      <c r="AB50" s="380"/>
      <c r="AC50" s="378"/>
      <c r="AD50" s="379"/>
      <c r="AE50" s="377"/>
    </row>
    <row r="51" spans="28:34" ht="32.25" thickBot="1">
      <c r="AB51" s="375"/>
      <c r="AC51" s="374" t="s">
        <v>485</v>
      </c>
      <c r="AD51" s="374">
        <f>SUM(AD43:AD49)</f>
        <v>1511</v>
      </c>
      <c r="AE51" s="374">
        <v>100</v>
      </c>
      <c r="AH51">
        <f>AD51/AG43*100</f>
        <v>5.2352574319173995</v>
      </c>
    </row>
    <row r="53" spans="28:34">
      <c r="AB53" s="601" t="s">
        <v>519</v>
      </c>
      <c r="AC53" s="601"/>
      <c r="AD53" s="601"/>
      <c r="AE53" s="601"/>
    </row>
    <row r="54" spans="28:34" ht="15.75" thickBot="1"/>
    <row r="55" spans="28:34" ht="63.75" thickBot="1">
      <c r="AB55" s="369" t="s">
        <v>483</v>
      </c>
      <c r="AC55" s="370" t="s">
        <v>509</v>
      </c>
      <c r="AD55" s="370" t="s">
        <v>485</v>
      </c>
      <c r="AE55" s="370" t="s">
        <v>561</v>
      </c>
    </row>
    <row r="56" spans="28:34" ht="15.75">
      <c r="AB56" s="371"/>
      <c r="AC56" s="372"/>
      <c r="AD56" s="373"/>
      <c r="AE56" s="373"/>
    </row>
    <row r="57" spans="28:34" ht="15.75">
      <c r="AB57" s="371">
        <v>1</v>
      </c>
      <c r="AC57" s="372" t="s">
        <v>13</v>
      </c>
      <c r="AD57" s="373">
        <f>O30</f>
        <v>452</v>
      </c>
      <c r="AE57" s="376">
        <f>AD57/'Lamp. 3'!C28*100</f>
        <v>15.106951871657753</v>
      </c>
    </row>
    <row r="58" spans="28:34" ht="31.5">
      <c r="AB58" s="371">
        <v>2</v>
      </c>
      <c r="AC58" s="372" t="s">
        <v>14</v>
      </c>
      <c r="AD58" s="373">
        <f>P30</f>
        <v>137</v>
      </c>
      <c r="AE58" s="376">
        <f>AD58/'Lamp. 3'!F28*100</f>
        <v>14.810810810810812</v>
      </c>
    </row>
    <row r="59" spans="28:34" ht="15.75">
      <c r="AB59" s="371">
        <v>3</v>
      </c>
      <c r="AC59" s="372" t="s">
        <v>15</v>
      </c>
      <c r="AD59" s="373">
        <f>Q30</f>
        <v>3</v>
      </c>
      <c r="AE59" s="376">
        <f>AD59/'Lamp. 3'!I28*100</f>
        <v>11.111111111111111</v>
      </c>
    </row>
    <row r="60" spans="28:34" ht="31.5">
      <c r="AB60" s="371">
        <v>4</v>
      </c>
      <c r="AC60" s="372" t="s">
        <v>74</v>
      </c>
      <c r="AD60" s="373">
        <f>S30</f>
        <v>530</v>
      </c>
      <c r="AE60" s="376">
        <f>AD60/'Lamp. 3'!O28*100</f>
        <v>10.608486789431545</v>
      </c>
    </row>
    <row r="61" spans="28:34" ht="47.25">
      <c r="AB61" s="371">
        <v>5</v>
      </c>
      <c r="AC61" s="372" t="s">
        <v>360</v>
      </c>
      <c r="AD61" s="373">
        <f>T30</f>
        <v>1260</v>
      </c>
      <c r="AE61" s="376">
        <f>AD61/'Lamp. 3'!R28*100</f>
        <v>13.281332349530937</v>
      </c>
    </row>
    <row r="62" spans="28:34" ht="15.75">
      <c r="AB62" s="371">
        <v>6</v>
      </c>
      <c r="AC62" s="372" t="s">
        <v>19</v>
      </c>
      <c r="AD62" s="373">
        <f>U30</f>
        <v>412</v>
      </c>
      <c r="AE62" s="376">
        <f>AD62/'Lamp. 3'!U28*100</f>
        <v>10.127826941986234</v>
      </c>
    </row>
    <row r="63" spans="28:34" ht="31.5">
      <c r="AB63" s="371">
        <v>7</v>
      </c>
      <c r="AC63" s="372" t="s">
        <v>73</v>
      </c>
      <c r="AD63" s="373">
        <f>R30</f>
        <v>190</v>
      </c>
      <c r="AE63" s="376">
        <f>AD63/'Lamp. 3'!L28*100</f>
        <v>7.8318219291014017</v>
      </c>
    </row>
    <row r="64" spans="28:34" ht="15.75">
      <c r="AB64" s="380"/>
      <c r="AC64" s="378"/>
      <c r="AD64" s="379"/>
      <c r="AE64" s="377"/>
    </row>
    <row r="65" spans="28:32" ht="32.25" thickBot="1">
      <c r="AB65" s="375"/>
      <c r="AC65" s="374" t="s">
        <v>485</v>
      </c>
      <c r="AD65" s="374">
        <f>SUM(AD57:AD63)</f>
        <v>2984</v>
      </c>
      <c r="AE65" s="576">
        <f>AD65/'Lamp. 3'!X28*100</f>
        <v>11.973837325950001</v>
      </c>
    </row>
    <row r="66" spans="28:32" ht="15.75">
      <c r="AB66" s="328"/>
      <c r="AC66" s="328"/>
      <c r="AD66" s="328"/>
      <c r="AE66" s="328"/>
    </row>
    <row r="67" spans="28:32" ht="15.75">
      <c r="AB67" s="328"/>
      <c r="AC67" s="328" t="s">
        <v>521</v>
      </c>
      <c r="AD67" s="328"/>
      <c r="AE67" s="328"/>
    </row>
    <row r="68" spans="28:32" ht="15.75" thickBot="1"/>
    <row r="69" spans="28:32" ht="48" thickBot="1">
      <c r="AB69" s="381" t="s">
        <v>483</v>
      </c>
      <c r="AC69" s="382" t="s">
        <v>484</v>
      </c>
      <c r="AD69" s="382" t="s">
        <v>485</v>
      </c>
      <c r="AE69" s="382" t="s">
        <v>8</v>
      </c>
      <c r="AF69" s="382" t="s">
        <v>486</v>
      </c>
    </row>
    <row r="70" spans="28:32" ht="32.25" thickBot="1">
      <c r="AB70" s="383">
        <v>1</v>
      </c>
      <c r="AC70" s="374" t="s">
        <v>13</v>
      </c>
      <c r="AD70" s="384">
        <f ca="1">AB67:AF77</f>
        <v>0</v>
      </c>
      <c r="AE70" s="384">
        <v>10.166</v>
      </c>
      <c r="AF70" s="384" t="s">
        <v>511</v>
      </c>
    </row>
    <row r="71" spans="28:32" ht="32.25" thickBot="1">
      <c r="AB71" s="383">
        <v>2</v>
      </c>
      <c r="AC71" s="374" t="s">
        <v>14</v>
      </c>
      <c r="AD71" s="384">
        <v>10.952</v>
      </c>
      <c r="AE71" s="384">
        <v>10.445</v>
      </c>
      <c r="AF71" s="384" t="s">
        <v>512</v>
      </c>
    </row>
    <row r="72" spans="28:32" ht="32.25" thickBot="1">
      <c r="AB72" s="383">
        <v>3</v>
      </c>
      <c r="AC72" s="374" t="s">
        <v>15</v>
      </c>
      <c r="AD72" s="384">
        <v>1.9339999999999999</v>
      </c>
      <c r="AE72" s="384">
        <v>880</v>
      </c>
      <c r="AF72" s="384" t="s">
        <v>513</v>
      </c>
    </row>
    <row r="73" spans="28:32" ht="32.25" thickBot="1">
      <c r="AB73" s="383">
        <v>4</v>
      </c>
      <c r="AC73" s="374" t="s">
        <v>74</v>
      </c>
      <c r="AD73" s="384">
        <v>19.263000000000002</v>
      </c>
      <c r="AE73" s="384">
        <v>14.119</v>
      </c>
      <c r="AF73" s="384" t="s">
        <v>514</v>
      </c>
    </row>
    <row r="74" spans="28:32" ht="48" thickBot="1">
      <c r="AB74" s="383">
        <v>5</v>
      </c>
      <c r="AC74" s="374" t="s">
        <v>360</v>
      </c>
      <c r="AD74" s="384">
        <v>77.718000000000004</v>
      </c>
      <c r="AE74" s="384">
        <v>68.405000000000001</v>
      </c>
      <c r="AF74" s="384" t="s">
        <v>515</v>
      </c>
    </row>
    <row r="75" spans="28:32" ht="32.25" thickBot="1">
      <c r="AB75" s="383">
        <v>6</v>
      </c>
      <c r="AC75" s="374" t="s">
        <v>19</v>
      </c>
      <c r="AD75" s="384">
        <v>19.164000000000001</v>
      </c>
      <c r="AE75" s="384">
        <v>16.468</v>
      </c>
      <c r="AF75" s="384" t="s">
        <v>516</v>
      </c>
    </row>
    <row r="76" spans="28:32" ht="32.25" thickBot="1">
      <c r="AB76" s="383">
        <v>7</v>
      </c>
      <c r="AC76" s="374" t="s">
        <v>73</v>
      </c>
      <c r="AD76" s="384">
        <v>4.484</v>
      </c>
      <c r="AE76" s="384">
        <v>6.0579999999999998</v>
      </c>
      <c r="AF76" s="384" t="s">
        <v>517</v>
      </c>
    </row>
    <row r="77" spans="28:32" ht="32.25" thickBot="1">
      <c r="AB77" s="383"/>
      <c r="AC77" s="384" t="s">
        <v>485</v>
      </c>
      <c r="AD77" s="384">
        <v>147.167</v>
      </c>
      <c r="AE77" s="384">
        <v>126.541</v>
      </c>
      <c r="AF77" s="384" t="s">
        <v>518</v>
      </c>
    </row>
  </sheetData>
  <mergeCells count="25">
    <mergeCell ref="Q6:Q8"/>
    <mergeCell ref="R6:R8"/>
    <mergeCell ref="S6:S8"/>
    <mergeCell ref="T6:T8"/>
    <mergeCell ref="K6:K8"/>
    <mergeCell ref="L7:L8"/>
    <mergeCell ref="M7:M8"/>
    <mergeCell ref="O6:O8"/>
    <mergeCell ref="P6:P8"/>
    <mergeCell ref="AB39:AE39"/>
    <mergeCell ref="AB53:AE53"/>
    <mergeCell ref="B5:B8"/>
    <mergeCell ref="A5:A8"/>
    <mergeCell ref="C5:C8"/>
    <mergeCell ref="E6:E8"/>
    <mergeCell ref="F6:F8"/>
    <mergeCell ref="E5:I5"/>
    <mergeCell ref="I6:I8"/>
    <mergeCell ref="J5:N5"/>
    <mergeCell ref="O5:S5"/>
    <mergeCell ref="T5:Z5"/>
    <mergeCell ref="G6:G8"/>
    <mergeCell ref="H6:H8"/>
    <mergeCell ref="U6:U8"/>
    <mergeCell ref="J6:J8"/>
  </mergeCells>
  <printOptions horizontalCentered="1"/>
  <pageMargins left="0.196850393700787" right="0.196850393700787" top="0.511811023622047" bottom="0.19685039370078741" header="0.31496062992126" footer="0.31496062992126"/>
  <pageSetup paperSize="256" scale="9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29"/>
  <sheetViews>
    <sheetView zoomScale="90" zoomScaleNormal="90" workbookViewId="0">
      <selection activeCell="P15" sqref="P15"/>
    </sheetView>
  </sheetViews>
  <sheetFormatPr defaultRowHeight="15"/>
  <cols>
    <col min="1" max="1" width="4" customWidth="1"/>
    <col min="2" max="2" width="5" customWidth="1"/>
    <col min="3" max="3" width="5.42578125" customWidth="1"/>
    <col min="4" max="4" width="5.7109375" customWidth="1"/>
    <col min="5" max="5" width="8.85546875" customWidth="1"/>
    <col min="6" max="6" width="5.5703125" customWidth="1"/>
    <col min="7" max="8" width="7.42578125" customWidth="1"/>
    <col min="9" max="9" width="4.7109375" customWidth="1"/>
    <col min="10" max="10" width="5.42578125" customWidth="1"/>
    <col min="11" max="11" width="8.140625" customWidth="1"/>
    <col min="12" max="12" width="5.7109375" customWidth="1"/>
    <col min="13" max="13" width="6" bestFit="1" customWidth="1"/>
    <col min="14" max="14" width="8.42578125" customWidth="1"/>
    <col min="15" max="15" width="5.5703125" customWidth="1"/>
    <col min="16" max="16" width="6" bestFit="1" customWidth="1"/>
    <col min="17" max="17" width="8" customWidth="1"/>
    <col min="18" max="18" width="6.28515625" customWidth="1"/>
    <col min="19" max="19" width="6.42578125" customWidth="1"/>
    <col min="20" max="20" width="7.5703125" customWidth="1"/>
    <col min="21" max="21" width="7.140625" customWidth="1"/>
    <col min="22" max="22" width="6.28515625" customWidth="1"/>
    <col min="23" max="23" width="7.7109375" customWidth="1"/>
    <col min="24" max="24" width="5.85546875" customWidth="1"/>
    <col min="25" max="25" width="5.5703125" customWidth="1"/>
    <col min="26" max="26" width="8.85546875" customWidth="1"/>
    <col min="27" max="27" width="7.7109375" customWidth="1"/>
    <col min="28" max="28" width="7.28515625" customWidth="1"/>
    <col min="29" max="30" width="7.5703125" customWidth="1"/>
    <col min="31" max="31" width="7.85546875" customWidth="1"/>
    <col min="32" max="32" width="7.7109375" customWidth="1"/>
  </cols>
  <sheetData>
    <row r="1" spans="1:32">
      <c r="A1" s="35" t="s">
        <v>29</v>
      </c>
      <c r="B1" s="18" t="s">
        <v>182</v>
      </c>
      <c r="C1" s="41"/>
      <c r="D1" s="41"/>
      <c r="E1" s="41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>
      <c r="A2" s="35"/>
      <c r="B2" s="18" t="s">
        <v>183</v>
      </c>
      <c r="C2" s="41"/>
      <c r="D2" s="41"/>
      <c r="E2" s="41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>
      <c r="A3" s="35"/>
      <c r="B3" s="18" t="s">
        <v>147</v>
      </c>
      <c r="C3" s="18"/>
      <c r="D3" s="18"/>
      <c r="E3" s="18"/>
      <c r="F3" s="18" t="str">
        <f>'Lamp. 9'!P3</f>
        <v>:  FEBRUARI 2019</v>
      </c>
      <c r="G3" s="18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 t="s">
        <v>29</v>
      </c>
      <c r="AC3" s="35"/>
      <c r="AD3" s="35"/>
      <c r="AE3" s="35"/>
      <c r="AF3" s="35"/>
    </row>
    <row r="4" spans="1:32" ht="10.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41"/>
      <c r="AC4" s="35"/>
      <c r="AD4" s="35"/>
      <c r="AE4" s="34" t="s">
        <v>184</v>
      </c>
      <c r="AF4" s="34"/>
    </row>
    <row r="5" spans="1:32" s="583" customFormat="1" ht="16.5" customHeight="1" thickTop="1" thickBot="1">
      <c r="A5" s="719" t="s">
        <v>6</v>
      </c>
      <c r="B5" s="721" t="s">
        <v>7</v>
      </c>
      <c r="C5" s="723" t="s">
        <v>185</v>
      </c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5"/>
      <c r="R5" s="723" t="s">
        <v>176</v>
      </c>
      <c r="S5" s="724"/>
      <c r="T5" s="724"/>
      <c r="U5" s="724"/>
      <c r="V5" s="724"/>
      <c r="W5" s="724"/>
      <c r="X5" s="724"/>
      <c r="Y5" s="724"/>
      <c r="Z5" s="724"/>
      <c r="AA5" s="724"/>
      <c r="AB5" s="724"/>
      <c r="AC5" s="724"/>
      <c r="AD5" s="724"/>
      <c r="AE5" s="724"/>
      <c r="AF5" s="726"/>
    </row>
    <row r="6" spans="1:32" ht="26.25" customHeight="1" thickBot="1">
      <c r="A6" s="720"/>
      <c r="B6" s="722"/>
      <c r="C6" s="714" t="s">
        <v>180</v>
      </c>
      <c r="D6" s="715"/>
      <c r="E6" s="716"/>
      <c r="F6" s="714" t="s">
        <v>14</v>
      </c>
      <c r="G6" s="715"/>
      <c r="H6" s="716"/>
      <c r="I6" s="714" t="s">
        <v>15</v>
      </c>
      <c r="J6" s="715"/>
      <c r="K6" s="716"/>
      <c r="L6" s="714" t="s">
        <v>74</v>
      </c>
      <c r="M6" s="715"/>
      <c r="N6" s="716"/>
      <c r="O6" s="714" t="s">
        <v>70</v>
      </c>
      <c r="P6" s="715"/>
      <c r="Q6" s="716"/>
      <c r="R6" s="714" t="s">
        <v>180</v>
      </c>
      <c r="S6" s="715"/>
      <c r="T6" s="716"/>
      <c r="U6" s="714" t="s">
        <v>14</v>
      </c>
      <c r="V6" s="715"/>
      <c r="W6" s="716"/>
      <c r="X6" s="714" t="s">
        <v>15</v>
      </c>
      <c r="Y6" s="715"/>
      <c r="Z6" s="716"/>
      <c r="AA6" s="714" t="s">
        <v>123</v>
      </c>
      <c r="AB6" s="715"/>
      <c r="AC6" s="716"/>
      <c r="AD6" s="714" t="s">
        <v>70</v>
      </c>
      <c r="AE6" s="715"/>
      <c r="AF6" s="717"/>
    </row>
    <row r="7" spans="1:32" ht="23.25" customHeight="1">
      <c r="A7" s="720"/>
      <c r="B7" s="722"/>
      <c r="C7" s="115" t="s">
        <v>8</v>
      </c>
      <c r="D7" s="116" t="s">
        <v>77</v>
      </c>
      <c r="E7" s="117" t="s">
        <v>58</v>
      </c>
      <c r="F7" s="115" t="s">
        <v>8</v>
      </c>
      <c r="G7" s="116" t="s">
        <v>77</v>
      </c>
      <c r="H7" s="117" t="s">
        <v>58</v>
      </c>
      <c r="I7" s="115" t="s">
        <v>8</v>
      </c>
      <c r="J7" s="116" t="s">
        <v>77</v>
      </c>
      <c r="K7" s="117" t="s">
        <v>58</v>
      </c>
      <c r="L7" s="115" t="s">
        <v>8</v>
      </c>
      <c r="M7" s="116" t="s">
        <v>77</v>
      </c>
      <c r="N7" s="117" t="s">
        <v>58</v>
      </c>
      <c r="O7" s="115" t="s">
        <v>8</v>
      </c>
      <c r="P7" s="116" t="s">
        <v>77</v>
      </c>
      <c r="Q7" s="117" t="s">
        <v>58</v>
      </c>
      <c r="R7" s="115" t="s">
        <v>8</v>
      </c>
      <c r="S7" s="116" t="s">
        <v>77</v>
      </c>
      <c r="T7" s="117" t="s">
        <v>58</v>
      </c>
      <c r="U7" s="115" t="s">
        <v>8</v>
      </c>
      <c r="V7" s="116" t="s">
        <v>77</v>
      </c>
      <c r="W7" s="117" t="s">
        <v>58</v>
      </c>
      <c r="X7" s="115" t="s">
        <v>8</v>
      </c>
      <c r="Y7" s="116" t="s">
        <v>77</v>
      </c>
      <c r="Z7" s="117" t="s">
        <v>58</v>
      </c>
      <c r="AA7" s="115" t="s">
        <v>8</v>
      </c>
      <c r="AB7" s="116" t="s">
        <v>77</v>
      </c>
      <c r="AC7" s="117" t="s">
        <v>58</v>
      </c>
      <c r="AD7" s="115" t="s">
        <v>8</v>
      </c>
      <c r="AE7" s="116" t="s">
        <v>77</v>
      </c>
      <c r="AF7" s="118" t="s">
        <v>58</v>
      </c>
    </row>
    <row r="8" spans="1:32" ht="12" customHeight="1">
      <c r="A8" s="483">
        <v>1</v>
      </c>
      <c r="B8" s="484">
        <f>A8+1</f>
        <v>2</v>
      </c>
      <c r="C8" s="484">
        <f t="shared" ref="C8:AF8" si="0">B8+1</f>
        <v>3</v>
      </c>
      <c r="D8" s="484">
        <f t="shared" si="0"/>
        <v>4</v>
      </c>
      <c r="E8" s="484">
        <f t="shared" si="0"/>
        <v>5</v>
      </c>
      <c r="F8" s="484">
        <f t="shared" si="0"/>
        <v>6</v>
      </c>
      <c r="G8" s="484">
        <f t="shared" si="0"/>
        <v>7</v>
      </c>
      <c r="H8" s="484">
        <f t="shared" si="0"/>
        <v>8</v>
      </c>
      <c r="I8" s="484">
        <f t="shared" si="0"/>
        <v>9</v>
      </c>
      <c r="J8" s="484">
        <f t="shared" si="0"/>
        <v>10</v>
      </c>
      <c r="K8" s="484">
        <f t="shared" si="0"/>
        <v>11</v>
      </c>
      <c r="L8" s="484">
        <f t="shared" si="0"/>
        <v>12</v>
      </c>
      <c r="M8" s="484">
        <f t="shared" si="0"/>
        <v>13</v>
      </c>
      <c r="N8" s="484">
        <f t="shared" si="0"/>
        <v>14</v>
      </c>
      <c r="O8" s="484">
        <f t="shared" si="0"/>
        <v>15</v>
      </c>
      <c r="P8" s="484">
        <f t="shared" si="0"/>
        <v>16</v>
      </c>
      <c r="Q8" s="484">
        <f t="shared" si="0"/>
        <v>17</v>
      </c>
      <c r="R8" s="484">
        <f t="shared" si="0"/>
        <v>18</v>
      </c>
      <c r="S8" s="484">
        <f t="shared" si="0"/>
        <v>19</v>
      </c>
      <c r="T8" s="484">
        <f t="shared" si="0"/>
        <v>20</v>
      </c>
      <c r="U8" s="484">
        <f t="shared" si="0"/>
        <v>21</v>
      </c>
      <c r="V8" s="484">
        <f t="shared" si="0"/>
        <v>22</v>
      </c>
      <c r="W8" s="484">
        <f t="shared" si="0"/>
        <v>23</v>
      </c>
      <c r="X8" s="484">
        <f t="shared" si="0"/>
        <v>24</v>
      </c>
      <c r="Y8" s="484">
        <f t="shared" si="0"/>
        <v>25</v>
      </c>
      <c r="Z8" s="484">
        <f t="shared" si="0"/>
        <v>26</v>
      </c>
      <c r="AA8" s="484">
        <f t="shared" si="0"/>
        <v>27</v>
      </c>
      <c r="AB8" s="484">
        <f t="shared" si="0"/>
        <v>28</v>
      </c>
      <c r="AC8" s="484">
        <f t="shared" si="0"/>
        <v>29</v>
      </c>
      <c r="AD8" s="484">
        <f t="shared" si="0"/>
        <v>30</v>
      </c>
      <c r="AE8" s="484">
        <f t="shared" si="0"/>
        <v>31</v>
      </c>
      <c r="AF8" s="485">
        <f t="shared" si="0"/>
        <v>32</v>
      </c>
    </row>
    <row r="9" spans="1:32" ht="30.75" customHeight="1">
      <c r="A9" s="486">
        <v>1</v>
      </c>
      <c r="B9" s="487" t="s">
        <v>30</v>
      </c>
      <c r="C9" s="488">
        <f>'Lamp. 3'!C9</f>
        <v>186</v>
      </c>
      <c r="D9" s="489">
        <f>'Lamp. 3'!D9</f>
        <v>24</v>
      </c>
      <c r="E9" s="490">
        <f t="shared" ref="E9:E27" si="1">D9/C9*100</f>
        <v>12.903225806451612</v>
      </c>
      <c r="F9" s="488">
        <f>'Lamp. 3'!F9</f>
        <v>22</v>
      </c>
      <c r="G9" s="487">
        <f>'Lamp. 3'!G9</f>
        <v>9</v>
      </c>
      <c r="H9" s="490">
        <f>G9/F9*100</f>
        <v>40.909090909090914</v>
      </c>
      <c r="I9" s="488">
        <f>'Lamp. 3'!I9</f>
        <v>1</v>
      </c>
      <c r="J9" s="487">
        <f>'Lamp. 3'!J9</f>
        <v>0</v>
      </c>
      <c r="K9" s="490">
        <f t="shared" ref="K9:K27" si="2">J9/I9*100</f>
        <v>0</v>
      </c>
      <c r="L9" s="488">
        <f>'Lamp. 3'!O9</f>
        <v>494</v>
      </c>
      <c r="M9" s="489">
        <f>'Lamp. 3'!P9</f>
        <v>138</v>
      </c>
      <c r="N9" s="490">
        <f t="shared" ref="N9:N27" si="3">M9/L9*100</f>
        <v>27.935222672064778</v>
      </c>
      <c r="O9" s="489">
        <f>C9+F9+I9+L9</f>
        <v>703</v>
      </c>
      <c r="P9" s="489">
        <f t="shared" ref="P9:P26" si="4">D9+G9+J9+M9</f>
        <v>171</v>
      </c>
      <c r="Q9" s="490">
        <f t="shared" ref="Q9:Q26" si="5">P9/O9*100</f>
        <v>24.324324324324326</v>
      </c>
      <c r="R9" s="487">
        <f>'Lamp. 9'!C9</f>
        <v>265</v>
      </c>
      <c r="S9" s="487">
        <f>'Lamp. 9'!D9</f>
        <v>1065</v>
      </c>
      <c r="T9" s="490">
        <f t="shared" ref="T9:T27" si="6">S9/R9*100</f>
        <v>401.88679245283021</v>
      </c>
      <c r="U9" s="487">
        <f>'Lamp. 9'!F9</f>
        <v>946</v>
      </c>
      <c r="V9" s="487">
        <f>'Lamp. 9'!G9</f>
        <v>786</v>
      </c>
      <c r="W9" s="490">
        <f t="shared" ref="W9:W27" si="7">V9/U9*100</f>
        <v>83.086680761099359</v>
      </c>
      <c r="X9" s="487">
        <f>'Lamp. 9'!I9</f>
        <v>65</v>
      </c>
      <c r="Y9" s="487">
        <f>'Lamp. 9'!J9</f>
        <v>674</v>
      </c>
      <c r="Z9" s="490">
        <f t="shared" ref="Z9:Z27" si="8">Y9/X9*100</f>
        <v>1036.9230769230769</v>
      </c>
      <c r="AA9" s="489">
        <f>'Lamp. 9'!O9</f>
        <v>1033</v>
      </c>
      <c r="AB9" s="489">
        <f>'Lamp. 9'!P9</f>
        <v>1968</v>
      </c>
      <c r="AC9" s="490">
        <f t="shared" ref="AC9:AC27" si="9">AB9/AA9*100</f>
        <v>190.51306873184899</v>
      </c>
      <c r="AD9" s="489">
        <f t="shared" ref="AD9:AE27" si="10">R9+U9+X9+AA9</f>
        <v>2309</v>
      </c>
      <c r="AE9" s="489">
        <f t="shared" si="10"/>
        <v>4493</v>
      </c>
      <c r="AF9" s="491">
        <f t="shared" ref="AF9:AF27" si="11">AE9/AD9*100</f>
        <v>194.58640103941102</v>
      </c>
    </row>
    <row r="10" spans="1:32" ht="30.75" customHeight="1">
      <c r="A10" s="486">
        <v>2</v>
      </c>
      <c r="B10" s="487" t="s">
        <v>172</v>
      </c>
      <c r="C10" s="488">
        <v>47</v>
      </c>
      <c r="D10" s="489">
        <f>'Lamp. 3'!D10</f>
        <v>29</v>
      </c>
      <c r="E10" s="490">
        <f t="shared" si="1"/>
        <v>61.702127659574465</v>
      </c>
      <c r="F10" s="488">
        <f>'Lamp. 3'!F10</f>
        <v>36</v>
      </c>
      <c r="G10" s="487">
        <f>'Lamp. 3'!G10</f>
        <v>5</v>
      </c>
      <c r="H10" s="490">
        <f>G10/F10*100</f>
        <v>13.888888888888889</v>
      </c>
      <c r="I10" s="488">
        <f>'Lamp. 3'!I10</f>
        <v>1</v>
      </c>
      <c r="J10" s="487">
        <f>'Lamp. 3'!J10</f>
        <v>0</v>
      </c>
      <c r="K10" s="490">
        <f t="shared" si="2"/>
        <v>0</v>
      </c>
      <c r="L10" s="488">
        <f>'Lamp. 3'!O10</f>
        <v>377</v>
      </c>
      <c r="M10" s="489">
        <f>'Lamp. 3'!P10</f>
        <v>88</v>
      </c>
      <c r="N10" s="490">
        <f t="shared" si="3"/>
        <v>23.342175066312997</v>
      </c>
      <c r="O10" s="489">
        <f>C10+F10+I10+L10</f>
        <v>461</v>
      </c>
      <c r="P10" s="489">
        <f t="shared" si="4"/>
        <v>122</v>
      </c>
      <c r="Q10" s="490">
        <f t="shared" si="5"/>
        <v>26.464208242950111</v>
      </c>
      <c r="R10" s="487">
        <f>'Lamp. 9'!C10</f>
        <v>226</v>
      </c>
      <c r="S10" s="487">
        <f>'Lamp. 9'!D10</f>
        <v>998</v>
      </c>
      <c r="T10" s="490">
        <f t="shared" si="6"/>
        <v>441.59292035398232</v>
      </c>
      <c r="U10" s="487">
        <f>'Lamp. 9'!F10</f>
        <v>996</v>
      </c>
      <c r="V10" s="487">
        <f>'Lamp. 9'!G10</f>
        <v>848</v>
      </c>
      <c r="W10" s="490">
        <f t="shared" si="7"/>
        <v>85.140562248995991</v>
      </c>
      <c r="X10" s="487">
        <f>'Lamp. 9'!I10</f>
        <v>186</v>
      </c>
      <c r="Y10" s="487">
        <f>'Lamp. 9'!J10</f>
        <v>187</v>
      </c>
      <c r="Z10" s="490">
        <f t="shared" si="8"/>
        <v>100.53763440860214</v>
      </c>
      <c r="AA10" s="489">
        <f>'Lamp. 9'!O10</f>
        <v>1248</v>
      </c>
      <c r="AB10" s="489">
        <f>'Lamp. 9'!P10</f>
        <v>1591</v>
      </c>
      <c r="AC10" s="490">
        <f t="shared" si="9"/>
        <v>127.48397435897436</v>
      </c>
      <c r="AD10" s="489">
        <f t="shared" si="10"/>
        <v>2656</v>
      </c>
      <c r="AE10" s="489">
        <f t="shared" si="10"/>
        <v>3624</v>
      </c>
      <c r="AF10" s="491">
        <f t="shared" si="11"/>
        <v>136.44578313253012</v>
      </c>
    </row>
    <row r="11" spans="1:32" ht="30.75" customHeight="1">
      <c r="A11" s="486">
        <v>3</v>
      </c>
      <c r="B11" s="487" t="s">
        <v>32</v>
      </c>
      <c r="C11" s="488">
        <v>30</v>
      </c>
      <c r="D11" s="489">
        <f>'Lamp. 3'!D11</f>
        <v>13</v>
      </c>
      <c r="E11" s="490">
        <f t="shared" si="1"/>
        <v>43.333333333333336</v>
      </c>
      <c r="F11" s="488">
        <f>'Lamp. 3'!F11</f>
        <v>12</v>
      </c>
      <c r="G11" s="487">
        <f>'Lamp. 3'!G11</f>
        <v>2</v>
      </c>
      <c r="H11" s="490">
        <f t="shared" ref="H11:H25" si="12">G11/F11*100</f>
        <v>16.666666666666664</v>
      </c>
      <c r="I11" s="488">
        <f>'Lamp. 3'!I11</f>
        <v>1</v>
      </c>
      <c r="J11" s="487">
        <f>'Lamp. 3'!J11</f>
        <v>0</v>
      </c>
      <c r="K11" s="490">
        <f t="shared" si="2"/>
        <v>0</v>
      </c>
      <c r="L11" s="488">
        <f>'Lamp. 3'!O11</f>
        <v>157</v>
      </c>
      <c r="M11" s="489">
        <f>'Lamp. 3'!P11</f>
        <v>28</v>
      </c>
      <c r="N11" s="490">
        <f t="shared" si="3"/>
        <v>17.834394904458598</v>
      </c>
      <c r="O11" s="489">
        <f t="shared" ref="O11:O25" si="13">C11+F11+I11+L11</f>
        <v>200</v>
      </c>
      <c r="P11" s="489">
        <f t="shared" si="4"/>
        <v>43</v>
      </c>
      <c r="Q11" s="490">
        <f t="shared" si="5"/>
        <v>21.5</v>
      </c>
      <c r="R11" s="487">
        <f>'Lamp. 9'!C11</f>
        <v>175</v>
      </c>
      <c r="S11" s="487">
        <f>'Lamp. 9'!D11</f>
        <v>572</v>
      </c>
      <c r="T11" s="490">
        <f t="shared" si="6"/>
        <v>326.85714285714289</v>
      </c>
      <c r="U11" s="487">
        <f>'Lamp. 9'!F11</f>
        <v>724</v>
      </c>
      <c r="V11" s="487">
        <f>'Lamp. 9'!G11</f>
        <v>508</v>
      </c>
      <c r="W11" s="490">
        <f t="shared" si="7"/>
        <v>70.165745856353595</v>
      </c>
      <c r="X11" s="487">
        <f>'Lamp. 9'!I11</f>
        <v>43</v>
      </c>
      <c r="Y11" s="487">
        <f>'Lamp. 9'!J11</f>
        <v>43</v>
      </c>
      <c r="Z11" s="490">
        <f t="shared" si="8"/>
        <v>100</v>
      </c>
      <c r="AA11" s="489">
        <f>'Lamp. 9'!O11</f>
        <v>1240</v>
      </c>
      <c r="AB11" s="489">
        <f>'Lamp. 9'!P11</f>
        <v>1589</v>
      </c>
      <c r="AC11" s="490">
        <f t="shared" si="9"/>
        <v>128.14516129032259</v>
      </c>
      <c r="AD11" s="489">
        <f t="shared" si="10"/>
        <v>2182</v>
      </c>
      <c r="AE11" s="489">
        <f t="shared" si="10"/>
        <v>2712</v>
      </c>
      <c r="AF11" s="491">
        <f t="shared" si="11"/>
        <v>124.28964252978918</v>
      </c>
    </row>
    <row r="12" spans="1:32" ht="30.75" customHeight="1">
      <c r="A12" s="486">
        <v>4</v>
      </c>
      <c r="B12" s="487" t="s">
        <v>33</v>
      </c>
      <c r="C12" s="488">
        <v>46</v>
      </c>
      <c r="D12" s="489">
        <f>'Lamp. 3'!D12</f>
        <v>18</v>
      </c>
      <c r="E12" s="490">
        <f t="shared" si="1"/>
        <v>39.130434782608695</v>
      </c>
      <c r="F12" s="488">
        <f>'Lamp. 3'!F12</f>
        <v>22</v>
      </c>
      <c r="G12" s="487">
        <f>'Lamp. 3'!G12</f>
        <v>2</v>
      </c>
      <c r="H12" s="490">
        <f t="shared" si="12"/>
        <v>9.0909090909090917</v>
      </c>
      <c r="I12" s="488">
        <f>'Lamp. 3'!I12</f>
        <v>2</v>
      </c>
      <c r="J12" s="487">
        <f>'Lamp. 3'!J12</f>
        <v>0</v>
      </c>
      <c r="K12" s="490">
        <f t="shared" si="2"/>
        <v>0</v>
      </c>
      <c r="L12" s="488">
        <f>'Lamp. 3'!O12</f>
        <v>399</v>
      </c>
      <c r="M12" s="489">
        <f>'Lamp. 3'!P12</f>
        <v>19</v>
      </c>
      <c r="N12" s="490">
        <f t="shared" si="3"/>
        <v>4.7619047619047619</v>
      </c>
      <c r="O12" s="489">
        <f t="shared" si="13"/>
        <v>469</v>
      </c>
      <c r="P12" s="489">
        <f t="shared" si="4"/>
        <v>39</v>
      </c>
      <c r="Q12" s="490">
        <f t="shared" si="5"/>
        <v>8.3155650319829419</v>
      </c>
      <c r="R12" s="487">
        <f>'Lamp. 9'!C12</f>
        <v>286</v>
      </c>
      <c r="S12" s="487">
        <f>'Lamp. 9'!D12</f>
        <v>996</v>
      </c>
      <c r="T12" s="490">
        <f t="shared" si="6"/>
        <v>348.25174825174827</v>
      </c>
      <c r="U12" s="487">
        <f>'Lamp. 9'!F12</f>
        <v>836</v>
      </c>
      <c r="V12" s="487">
        <f>'Lamp. 9'!G12</f>
        <v>620</v>
      </c>
      <c r="W12" s="490">
        <f t="shared" si="7"/>
        <v>74.162679425837325</v>
      </c>
      <c r="X12" s="487">
        <f>'Lamp. 9'!I12</f>
        <v>166</v>
      </c>
      <c r="Y12" s="487">
        <f>'Lamp. 9'!J12</f>
        <v>166</v>
      </c>
      <c r="Z12" s="490">
        <f t="shared" si="8"/>
        <v>100</v>
      </c>
      <c r="AA12" s="489">
        <f>'Lamp. 9'!O12</f>
        <v>1568</v>
      </c>
      <c r="AB12" s="489">
        <f>'Lamp. 9'!P12</f>
        <v>2254</v>
      </c>
      <c r="AC12" s="490">
        <f t="shared" si="9"/>
        <v>143.75</v>
      </c>
      <c r="AD12" s="489">
        <f t="shared" si="10"/>
        <v>2856</v>
      </c>
      <c r="AE12" s="489">
        <f t="shared" si="10"/>
        <v>4036</v>
      </c>
      <c r="AF12" s="491">
        <f t="shared" si="11"/>
        <v>141.31652661064427</v>
      </c>
    </row>
    <row r="13" spans="1:32" ht="30.75" customHeight="1">
      <c r="A13" s="486">
        <v>5</v>
      </c>
      <c r="B13" s="487" t="s">
        <v>34</v>
      </c>
      <c r="C13" s="488">
        <v>29</v>
      </c>
      <c r="D13" s="489">
        <f>'Lamp. 3'!D13</f>
        <v>141</v>
      </c>
      <c r="E13" s="490">
        <f t="shared" si="1"/>
        <v>486.20689655172413</v>
      </c>
      <c r="F13" s="488">
        <f>'Lamp. 3'!F13</f>
        <v>388</v>
      </c>
      <c r="G13" s="487">
        <f>'Lamp. 3'!G13</f>
        <v>64</v>
      </c>
      <c r="H13" s="490">
        <f t="shared" si="12"/>
        <v>16.494845360824741</v>
      </c>
      <c r="I13" s="488">
        <f>'Lamp. 3'!I13</f>
        <v>1</v>
      </c>
      <c r="J13" s="487">
        <f>'Lamp. 3'!J13</f>
        <v>0</v>
      </c>
      <c r="K13" s="490">
        <f t="shared" si="2"/>
        <v>0</v>
      </c>
      <c r="L13" s="488">
        <f>'Lamp. 3'!O13</f>
        <v>266</v>
      </c>
      <c r="M13" s="489">
        <f>'Lamp. 3'!P13</f>
        <v>15</v>
      </c>
      <c r="N13" s="490">
        <f t="shared" si="3"/>
        <v>5.6390977443609023</v>
      </c>
      <c r="O13" s="489">
        <f t="shared" si="13"/>
        <v>684</v>
      </c>
      <c r="P13" s="489">
        <f t="shared" si="4"/>
        <v>220</v>
      </c>
      <c r="Q13" s="490">
        <f t="shared" si="5"/>
        <v>32.163742690058477</v>
      </c>
      <c r="R13" s="487">
        <f>'Lamp. 9'!C13</f>
        <v>265</v>
      </c>
      <c r="S13" s="487">
        <f>'Lamp. 9'!D13</f>
        <v>1025</v>
      </c>
      <c r="T13" s="490">
        <f t="shared" si="6"/>
        <v>386.79245283018867</v>
      </c>
      <c r="U13" s="487">
        <f>'Lamp. 9'!F13</f>
        <v>1050</v>
      </c>
      <c r="V13" s="487">
        <f>'Lamp. 9'!G13</f>
        <v>843</v>
      </c>
      <c r="W13" s="490">
        <f t="shared" si="7"/>
        <v>80.285714285714278</v>
      </c>
      <c r="X13" s="487">
        <f>'Lamp. 9'!I13</f>
        <v>43</v>
      </c>
      <c r="Y13" s="487">
        <f>'Lamp. 9'!J13</f>
        <v>43</v>
      </c>
      <c r="Z13" s="490">
        <f t="shared" si="8"/>
        <v>100</v>
      </c>
      <c r="AA13" s="489">
        <f>'Lamp. 9'!O13</f>
        <v>155</v>
      </c>
      <c r="AB13" s="489">
        <f>'Lamp. 9'!P13</f>
        <v>293</v>
      </c>
      <c r="AC13" s="490">
        <f t="shared" si="9"/>
        <v>189.03225806451613</v>
      </c>
      <c r="AD13" s="489">
        <f t="shared" si="10"/>
        <v>1513</v>
      </c>
      <c r="AE13" s="489">
        <f t="shared" si="10"/>
        <v>2204</v>
      </c>
      <c r="AF13" s="491">
        <f t="shared" si="11"/>
        <v>145.67085261070721</v>
      </c>
    </row>
    <row r="14" spans="1:32" ht="30.75" customHeight="1">
      <c r="A14" s="486">
        <v>6</v>
      </c>
      <c r="B14" s="487" t="s">
        <v>35</v>
      </c>
      <c r="C14" s="488">
        <v>21</v>
      </c>
      <c r="D14" s="489">
        <f>'Lamp. 3'!D14</f>
        <v>79</v>
      </c>
      <c r="E14" s="490">
        <f t="shared" si="1"/>
        <v>376.1904761904762</v>
      </c>
      <c r="F14" s="488">
        <f>'Lamp. 3'!F14</f>
        <v>195</v>
      </c>
      <c r="G14" s="487">
        <f>'Lamp. 3'!G14</f>
        <v>33</v>
      </c>
      <c r="H14" s="490">
        <f t="shared" si="12"/>
        <v>16.923076923076923</v>
      </c>
      <c r="I14" s="488">
        <f>'Lamp. 3'!I14</f>
        <v>1</v>
      </c>
      <c r="J14" s="487">
        <f>'Lamp. 3'!J14</f>
        <v>1</v>
      </c>
      <c r="K14" s="490">
        <f t="shared" si="2"/>
        <v>100</v>
      </c>
      <c r="L14" s="488">
        <f>'Lamp. 3'!O14</f>
        <v>211</v>
      </c>
      <c r="M14" s="489">
        <f>'Lamp. 3'!P14</f>
        <v>18</v>
      </c>
      <c r="N14" s="490">
        <f t="shared" si="3"/>
        <v>8.5308056872037916</v>
      </c>
      <c r="O14" s="489">
        <f t="shared" si="13"/>
        <v>428</v>
      </c>
      <c r="P14" s="489">
        <f t="shared" si="4"/>
        <v>131</v>
      </c>
      <c r="Q14" s="490">
        <f t="shared" si="5"/>
        <v>30.607476635514018</v>
      </c>
      <c r="R14" s="487">
        <f>'Lamp. 9'!C14</f>
        <v>287</v>
      </c>
      <c r="S14" s="487">
        <f>'Lamp. 9'!D14</f>
        <v>1174</v>
      </c>
      <c r="T14" s="490">
        <f t="shared" si="6"/>
        <v>409.05923344947735</v>
      </c>
      <c r="U14" s="487">
        <f>'Lamp. 9'!F14</f>
        <v>802</v>
      </c>
      <c r="V14" s="487">
        <f>'Lamp. 9'!G14</f>
        <v>584</v>
      </c>
      <c r="W14" s="490">
        <f t="shared" si="7"/>
        <v>72.817955112219451</v>
      </c>
      <c r="X14" s="487">
        <f>'Lamp. 9'!I14</f>
        <v>134</v>
      </c>
      <c r="Y14" s="487">
        <f>'Lamp. 9'!J14</f>
        <v>135</v>
      </c>
      <c r="Z14" s="490">
        <f t="shared" si="8"/>
        <v>100.74626865671641</v>
      </c>
      <c r="AA14" s="489">
        <f>'Lamp. 9'!O14</f>
        <v>101</v>
      </c>
      <c r="AB14" s="489">
        <f>'Lamp. 9'!P14</f>
        <v>255</v>
      </c>
      <c r="AC14" s="490">
        <f t="shared" si="9"/>
        <v>252.47524752475249</v>
      </c>
      <c r="AD14" s="489">
        <f t="shared" si="10"/>
        <v>1324</v>
      </c>
      <c r="AE14" s="489">
        <f t="shared" si="10"/>
        <v>2148</v>
      </c>
      <c r="AF14" s="491">
        <f t="shared" si="11"/>
        <v>162.2356495468278</v>
      </c>
    </row>
    <row r="15" spans="1:32" ht="30.75" customHeight="1">
      <c r="A15" s="486">
        <v>7</v>
      </c>
      <c r="B15" s="487" t="s">
        <v>36</v>
      </c>
      <c r="C15" s="488">
        <v>31</v>
      </c>
      <c r="D15" s="489">
        <f>'Lamp. 3'!D15</f>
        <v>16</v>
      </c>
      <c r="E15" s="490">
        <f t="shared" si="1"/>
        <v>51.612903225806448</v>
      </c>
      <c r="F15" s="488">
        <f>'Lamp. 3'!F15</f>
        <v>38</v>
      </c>
      <c r="G15" s="487">
        <f>'Lamp. 3'!G15</f>
        <v>2</v>
      </c>
      <c r="H15" s="490">
        <f t="shared" si="12"/>
        <v>5.2631578947368416</v>
      </c>
      <c r="I15" s="488">
        <f>'Lamp. 3'!I15</f>
        <v>1</v>
      </c>
      <c r="J15" s="487">
        <f>'Lamp. 3'!J15</f>
        <v>0</v>
      </c>
      <c r="K15" s="490">
        <f t="shared" si="2"/>
        <v>0</v>
      </c>
      <c r="L15" s="488">
        <f>'Lamp. 3'!O15</f>
        <v>287</v>
      </c>
      <c r="M15" s="489">
        <f>'Lamp. 3'!P15</f>
        <v>16</v>
      </c>
      <c r="N15" s="490">
        <f t="shared" si="3"/>
        <v>5.5749128919860631</v>
      </c>
      <c r="O15" s="489">
        <f t="shared" si="13"/>
        <v>357</v>
      </c>
      <c r="P15" s="489">
        <f t="shared" si="4"/>
        <v>34</v>
      </c>
      <c r="Q15" s="490">
        <f t="shared" si="5"/>
        <v>9.5238095238095237</v>
      </c>
      <c r="R15" s="487">
        <f>'Lamp. 9'!C15</f>
        <v>123</v>
      </c>
      <c r="S15" s="487">
        <f>'Lamp. 9'!D15</f>
        <v>621</v>
      </c>
      <c r="T15" s="490">
        <f t="shared" si="6"/>
        <v>504.8780487804878</v>
      </c>
      <c r="U15" s="487">
        <f>'Lamp. 9'!F15</f>
        <v>972</v>
      </c>
      <c r="V15" s="487">
        <f>'Lamp. 9'!G15</f>
        <v>753</v>
      </c>
      <c r="W15" s="490">
        <f t="shared" si="7"/>
        <v>77.46913580246914</v>
      </c>
      <c r="X15" s="487">
        <f>'Lamp. 9'!I15</f>
        <v>66</v>
      </c>
      <c r="Y15" s="487">
        <f>'Lamp. 9'!J15</f>
        <v>66</v>
      </c>
      <c r="Z15" s="490">
        <f t="shared" si="8"/>
        <v>100</v>
      </c>
      <c r="AA15" s="489">
        <f>'Lamp. 9'!O15</f>
        <v>625</v>
      </c>
      <c r="AB15" s="489">
        <f>'Lamp. 9'!P15</f>
        <v>970</v>
      </c>
      <c r="AC15" s="490">
        <f t="shared" si="9"/>
        <v>155.20000000000002</v>
      </c>
      <c r="AD15" s="489">
        <f t="shared" si="10"/>
        <v>1786</v>
      </c>
      <c r="AE15" s="489">
        <f t="shared" si="10"/>
        <v>2410</v>
      </c>
      <c r="AF15" s="491">
        <f t="shared" si="11"/>
        <v>134.9384098544233</v>
      </c>
    </row>
    <row r="16" spans="1:32" ht="30.75" customHeight="1">
      <c r="A16" s="486">
        <v>8</v>
      </c>
      <c r="B16" s="487" t="s">
        <v>37</v>
      </c>
      <c r="C16" s="488">
        <v>50</v>
      </c>
      <c r="D16" s="489">
        <f>'Lamp. 3'!D16</f>
        <v>1</v>
      </c>
      <c r="E16" s="490">
        <f t="shared" si="1"/>
        <v>2</v>
      </c>
      <c r="F16" s="488">
        <f>'Lamp. 3'!F16</f>
        <v>16</v>
      </c>
      <c r="G16" s="487">
        <f>'Lamp. 3'!G16</f>
        <v>2</v>
      </c>
      <c r="H16" s="490">
        <f t="shared" si="12"/>
        <v>12.5</v>
      </c>
      <c r="I16" s="488">
        <f>'Lamp. 3'!I16</f>
        <v>1</v>
      </c>
      <c r="J16" s="487">
        <f>'Lamp. 3'!J16</f>
        <v>0</v>
      </c>
      <c r="K16" s="490">
        <f t="shared" si="2"/>
        <v>0</v>
      </c>
      <c r="L16" s="488">
        <f>'Lamp. 3'!O16</f>
        <v>397</v>
      </c>
      <c r="M16" s="489">
        <f>'Lamp. 3'!P16</f>
        <v>6</v>
      </c>
      <c r="N16" s="490">
        <f t="shared" si="3"/>
        <v>1.5113350125944585</v>
      </c>
      <c r="O16" s="489">
        <f t="shared" si="13"/>
        <v>464</v>
      </c>
      <c r="P16" s="489">
        <f t="shared" si="4"/>
        <v>9</v>
      </c>
      <c r="Q16" s="490">
        <f t="shared" si="5"/>
        <v>1.9396551724137931</v>
      </c>
      <c r="R16" s="487">
        <f>'Lamp. 9'!C16</f>
        <v>275</v>
      </c>
      <c r="S16" s="487">
        <f>'Lamp. 9'!D16</f>
        <v>794</v>
      </c>
      <c r="T16" s="490">
        <f t="shared" si="6"/>
        <v>288.72727272727275</v>
      </c>
      <c r="U16" s="487">
        <f>'Lamp. 9'!F16</f>
        <v>856</v>
      </c>
      <c r="V16" s="487">
        <f>'Lamp. 9'!G16</f>
        <v>641</v>
      </c>
      <c r="W16" s="490">
        <f t="shared" si="7"/>
        <v>74.883177570093466</v>
      </c>
      <c r="X16" s="487">
        <f>'Lamp. 9'!I16</f>
        <v>185</v>
      </c>
      <c r="Y16" s="487">
        <f>'Lamp. 9'!J16</f>
        <v>204</v>
      </c>
      <c r="Z16" s="490">
        <f t="shared" si="8"/>
        <v>110.27027027027027</v>
      </c>
      <c r="AA16" s="489">
        <f>'Lamp. 9'!O16</f>
        <v>1444</v>
      </c>
      <c r="AB16" s="489">
        <f>'Lamp. 9'!P16</f>
        <v>2021</v>
      </c>
      <c r="AC16" s="490">
        <f t="shared" si="9"/>
        <v>139.95844875346259</v>
      </c>
      <c r="AD16" s="489">
        <f t="shared" si="10"/>
        <v>2760</v>
      </c>
      <c r="AE16" s="489">
        <f t="shared" si="10"/>
        <v>3660</v>
      </c>
      <c r="AF16" s="491">
        <f t="shared" si="11"/>
        <v>132.60869565217391</v>
      </c>
    </row>
    <row r="17" spans="1:32" ht="30.75" customHeight="1">
      <c r="A17" s="486">
        <v>9</v>
      </c>
      <c r="B17" s="487" t="s">
        <v>38</v>
      </c>
      <c r="C17" s="488">
        <v>28</v>
      </c>
      <c r="D17" s="489">
        <f>'Lamp. 3'!D17</f>
        <v>10</v>
      </c>
      <c r="E17" s="490">
        <f t="shared" si="1"/>
        <v>35.714285714285715</v>
      </c>
      <c r="F17" s="488">
        <f>'Lamp. 3'!F17</f>
        <v>19</v>
      </c>
      <c r="G17" s="487">
        <f>'Lamp. 3'!G17</f>
        <v>0</v>
      </c>
      <c r="H17" s="490">
        <f t="shared" si="12"/>
        <v>0</v>
      </c>
      <c r="I17" s="488">
        <f>'Lamp. 3'!I17</f>
        <v>2</v>
      </c>
      <c r="J17" s="487">
        <f>'Lamp. 3'!J17</f>
        <v>0</v>
      </c>
      <c r="K17" s="490">
        <f t="shared" si="2"/>
        <v>0</v>
      </c>
      <c r="L17" s="488">
        <f>'Lamp. 3'!O17</f>
        <v>213</v>
      </c>
      <c r="M17" s="489">
        <f>'Lamp. 3'!P17</f>
        <v>42</v>
      </c>
      <c r="N17" s="490">
        <f t="shared" si="3"/>
        <v>19.718309859154928</v>
      </c>
      <c r="O17" s="489">
        <f t="shared" si="13"/>
        <v>262</v>
      </c>
      <c r="P17" s="489">
        <f t="shared" si="4"/>
        <v>52</v>
      </c>
      <c r="Q17" s="490">
        <f t="shared" si="5"/>
        <v>19.847328244274809</v>
      </c>
      <c r="R17" s="487">
        <f>'Lamp. 9'!C17</f>
        <v>222</v>
      </c>
      <c r="S17" s="487">
        <f>'Lamp. 9'!D17</f>
        <v>1091</v>
      </c>
      <c r="T17" s="490">
        <f t="shared" si="6"/>
        <v>491.44144144144144</v>
      </c>
      <c r="U17" s="487">
        <f>'Lamp. 9'!F17</f>
        <v>714</v>
      </c>
      <c r="V17" s="487">
        <f>'Lamp. 9'!G17</f>
        <v>496</v>
      </c>
      <c r="W17" s="490">
        <f t="shared" si="7"/>
        <v>69.467787114845933</v>
      </c>
      <c r="X17" s="487">
        <f>'Lamp. 9'!I17</f>
        <v>93</v>
      </c>
      <c r="Y17" s="487">
        <f>'Lamp. 9'!J17</f>
        <v>93</v>
      </c>
      <c r="Z17" s="490">
        <f t="shared" si="8"/>
        <v>100</v>
      </c>
      <c r="AA17" s="489">
        <f>'Lamp. 9'!O17</f>
        <v>406</v>
      </c>
      <c r="AB17" s="489">
        <f>'Lamp. 9'!P17</f>
        <v>765</v>
      </c>
      <c r="AC17" s="490">
        <f t="shared" si="9"/>
        <v>188.42364532019704</v>
      </c>
      <c r="AD17" s="489">
        <f t="shared" si="10"/>
        <v>1435</v>
      </c>
      <c r="AE17" s="489">
        <f t="shared" si="10"/>
        <v>2445</v>
      </c>
      <c r="AF17" s="491">
        <f t="shared" si="11"/>
        <v>170.38327526132403</v>
      </c>
    </row>
    <row r="18" spans="1:32" ht="30.75" customHeight="1">
      <c r="A18" s="486">
        <v>10</v>
      </c>
      <c r="B18" s="487" t="s">
        <v>39</v>
      </c>
      <c r="C18" s="488">
        <v>32</v>
      </c>
      <c r="D18" s="489">
        <f>'Lamp. 3'!D18</f>
        <v>18</v>
      </c>
      <c r="E18" s="490">
        <f t="shared" si="1"/>
        <v>56.25</v>
      </c>
      <c r="F18" s="488">
        <f>'Lamp. 3'!F18</f>
        <v>24</v>
      </c>
      <c r="G18" s="487">
        <f>'Lamp. 3'!G18</f>
        <v>0</v>
      </c>
      <c r="H18" s="490">
        <f t="shared" si="12"/>
        <v>0</v>
      </c>
      <c r="I18" s="488">
        <f>'Lamp. 3'!I18</f>
        <v>3</v>
      </c>
      <c r="J18" s="487">
        <f>'Lamp. 3'!J18</f>
        <v>0</v>
      </c>
      <c r="K18" s="490">
        <f t="shared" si="2"/>
        <v>0</v>
      </c>
      <c r="L18" s="488">
        <f>'Lamp. 3'!O18</f>
        <v>211</v>
      </c>
      <c r="M18" s="489">
        <f>'Lamp. 3'!P18</f>
        <v>28</v>
      </c>
      <c r="N18" s="490">
        <f t="shared" si="3"/>
        <v>13.270142180094787</v>
      </c>
      <c r="O18" s="489">
        <f t="shared" si="13"/>
        <v>270</v>
      </c>
      <c r="P18" s="489">
        <f t="shared" si="4"/>
        <v>46</v>
      </c>
      <c r="Q18" s="490">
        <f t="shared" si="5"/>
        <v>17.037037037037038</v>
      </c>
      <c r="R18" s="487">
        <f>'Lamp. 9'!C18</f>
        <v>199</v>
      </c>
      <c r="S18" s="487">
        <f>'Lamp. 9'!D18</f>
        <v>647</v>
      </c>
      <c r="T18" s="490">
        <f t="shared" si="6"/>
        <v>325.1256281407035</v>
      </c>
      <c r="U18" s="487">
        <f>'Lamp. 9'!F18</f>
        <v>949</v>
      </c>
      <c r="V18" s="487">
        <f>'Lamp. 9'!G18</f>
        <v>731</v>
      </c>
      <c r="W18" s="490">
        <f t="shared" si="7"/>
        <v>77.028451001053739</v>
      </c>
      <c r="X18" s="487">
        <f>'Lamp. 9'!I18</f>
        <v>199</v>
      </c>
      <c r="Y18" s="487">
        <f>'Lamp. 9'!J18</f>
        <v>229</v>
      </c>
      <c r="Z18" s="490">
        <f t="shared" si="8"/>
        <v>115.07537688442211</v>
      </c>
      <c r="AA18" s="489">
        <f>'Lamp. 9'!O18</f>
        <v>225</v>
      </c>
      <c r="AB18" s="489">
        <f>'Lamp. 9'!P18</f>
        <v>569</v>
      </c>
      <c r="AC18" s="490">
        <f t="shared" si="9"/>
        <v>252.88888888888889</v>
      </c>
      <c r="AD18" s="489">
        <f t="shared" si="10"/>
        <v>1572</v>
      </c>
      <c r="AE18" s="489">
        <f t="shared" si="10"/>
        <v>2176</v>
      </c>
      <c r="AF18" s="491">
        <f t="shared" si="11"/>
        <v>138.42239185750634</v>
      </c>
    </row>
    <row r="19" spans="1:32" ht="30.75" customHeight="1">
      <c r="A19" s="486">
        <v>11</v>
      </c>
      <c r="B19" s="487" t="s">
        <v>40</v>
      </c>
      <c r="C19" s="488">
        <v>28</v>
      </c>
      <c r="D19" s="489">
        <f>'Lamp. 3'!D19</f>
        <v>14</v>
      </c>
      <c r="E19" s="490">
        <f t="shared" si="1"/>
        <v>50</v>
      </c>
      <c r="F19" s="488">
        <f>'Lamp. 3'!F19</f>
        <v>4</v>
      </c>
      <c r="G19" s="487">
        <f>'Lamp. 3'!G19</f>
        <v>1</v>
      </c>
      <c r="H19" s="490">
        <f t="shared" si="12"/>
        <v>25</v>
      </c>
      <c r="I19" s="488">
        <f>'Lamp. 3'!I19</f>
        <v>1</v>
      </c>
      <c r="J19" s="487">
        <f>'Lamp. 3'!J19</f>
        <v>2</v>
      </c>
      <c r="K19" s="490">
        <f t="shared" si="2"/>
        <v>200</v>
      </c>
      <c r="L19" s="488">
        <f>'Lamp. 3'!O19</f>
        <v>358</v>
      </c>
      <c r="M19" s="489">
        <f>'Lamp. 3'!P19</f>
        <v>18</v>
      </c>
      <c r="N19" s="490">
        <f t="shared" si="3"/>
        <v>5.027932960893855</v>
      </c>
      <c r="O19" s="489">
        <f t="shared" si="13"/>
        <v>391</v>
      </c>
      <c r="P19" s="489">
        <f t="shared" si="4"/>
        <v>35</v>
      </c>
      <c r="Q19" s="490">
        <f t="shared" si="5"/>
        <v>8.9514066496163682</v>
      </c>
      <c r="R19" s="487">
        <f>'Lamp. 9'!C19</f>
        <v>185</v>
      </c>
      <c r="S19" s="487">
        <f>'Lamp. 9'!D19</f>
        <v>363</v>
      </c>
      <c r="T19" s="490">
        <f t="shared" si="6"/>
        <v>196.2162162162162</v>
      </c>
      <c r="U19" s="487">
        <f>'Lamp. 9'!F19</f>
        <v>630</v>
      </c>
      <c r="V19" s="487">
        <f>'Lamp. 9'!G19</f>
        <v>404</v>
      </c>
      <c r="W19" s="490">
        <f t="shared" si="7"/>
        <v>64.126984126984127</v>
      </c>
      <c r="X19" s="487">
        <f>'Lamp. 9'!I19</f>
        <v>101</v>
      </c>
      <c r="Y19" s="487">
        <f>'Lamp. 9'!J19</f>
        <v>103</v>
      </c>
      <c r="Z19" s="490">
        <f t="shared" si="8"/>
        <v>101.98019801980197</v>
      </c>
      <c r="AA19" s="489">
        <f>'Lamp. 9'!O19</f>
        <v>820</v>
      </c>
      <c r="AB19" s="489">
        <f>'Lamp. 9'!P19</f>
        <v>1103</v>
      </c>
      <c r="AC19" s="490">
        <f t="shared" si="9"/>
        <v>134.51219512195124</v>
      </c>
      <c r="AD19" s="489">
        <f t="shared" si="10"/>
        <v>1736</v>
      </c>
      <c r="AE19" s="489">
        <f t="shared" si="10"/>
        <v>1973</v>
      </c>
      <c r="AF19" s="491">
        <f t="shared" si="11"/>
        <v>113.65207373271889</v>
      </c>
    </row>
    <row r="20" spans="1:32" ht="30.75" customHeight="1">
      <c r="A20" s="486">
        <v>12</v>
      </c>
      <c r="B20" s="487" t="s">
        <v>41</v>
      </c>
      <c r="C20" s="488">
        <v>43</v>
      </c>
      <c r="D20" s="489">
        <f>'Lamp. 3'!D20</f>
        <v>28</v>
      </c>
      <c r="E20" s="490">
        <f t="shared" si="1"/>
        <v>65.116279069767444</v>
      </c>
      <c r="F20" s="488">
        <f>'Lamp. 3'!F20</f>
        <v>26</v>
      </c>
      <c r="G20" s="487">
        <f>'Lamp. 3'!G20</f>
        <v>3</v>
      </c>
      <c r="H20" s="490">
        <f t="shared" si="12"/>
        <v>11.538461538461538</v>
      </c>
      <c r="I20" s="488">
        <f>'Lamp. 3'!I20</f>
        <v>1</v>
      </c>
      <c r="J20" s="487">
        <f>'Lamp. 3'!J20</f>
        <v>0</v>
      </c>
      <c r="K20" s="490">
        <f t="shared" si="2"/>
        <v>0</v>
      </c>
      <c r="L20" s="488">
        <f>'Lamp. 3'!O20</f>
        <v>190</v>
      </c>
      <c r="M20" s="489">
        <f>'Lamp. 3'!P20</f>
        <v>23</v>
      </c>
      <c r="N20" s="490">
        <f t="shared" si="3"/>
        <v>12.105263157894736</v>
      </c>
      <c r="O20" s="489">
        <f t="shared" si="13"/>
        <v>260</v>
      </c>
      <c r="P20" s="489">
        <f t="shared" si="4"/>
        <v>54</v>
      </c>
      <c r="Q20" s="490">
        <f t="shared" si="5"/>
        <v>20.76923076923077</v>
      </c>
      <c r="R20" s="487">
        <f>'Lamp. 9'!C20</f>
        <v>171</v>
      </c>
      <c r="S20" s="487">
        <f>'Lamp. 9'!D20</f>
        <v>455</v>
      </c>
      <c r="T20" s="490">
        <f t="shared" si="6"/>
        <v>266.08187134502924</v>
      </c>
      <c r="U20" s="487">
        <f>'Lamp. 9'!F20</f>
        <v>606</v>
      </c>
      <c r="V20" s="487">
        <f>'Lamp. 9'!G20</f>
        <v>391</v>
      </c>
      <c r="W20" s="490">
        <f t="shared" si="7"/>
        <v>64.521452145214525</v>
      </c>
      <c r="X20" s="487">
        <f>'Lamp. 9'!I20</f>
        <v>70</v>
      </c>
      <c r="Y20" s="487">
        <f>'Lamp. 9'!J20</f>
        <v>70</v>
      </c>
      <c r="Z20" s="490">
        <f t="shared" si="8"/>
        <v>100</v>
      </c>
      <c r="AA20" s="489">
        <f>'Lamp. 9'!O20</f>
        <v>235</v>
      </c>
      <c r="AB20" s="489">
        <f>'Lamp. 9'!P20</f>
        <v>586</v>
      </c>
      <c r="AC20" s="490">
        <f t="shared" si="9"/>
        <v>249.36170212765956</v>
      </c>
      <c r="AD20" s="489">
        <f t="shared" si="10"/>
        <v>1082</v>
      </c>
      <c r="AE20" s="489">
        <f t="shared" si="10"/>
        <v>1502</v>
      </c>
      <c r="AF20" s="491">
        <f t="shared" si="11"/>
        <v>138.81700554528652</v>
      </c>
    </row>
    <row r="21" spans="1:32" ht="30.75" customHeight="1">
      <c r="A21" s="486">
        <v>13</v>
      </c>
      <c r="B21" s="487" t="s">
        <v>42</v>
      </c>
      <c r="C21" s="488">
        <v>53</v>
      </c>
      <c r="D21" s="489">
        <f>'Lamp. 3'!D21</f>
        <v>11</v>
      </c>
      <c r="E21" s="490">
        <f t="shared" si="1"/>
        <v>20.754716981132077</v>
      </c>
      <c r="F21" s="488">
        <f>'Lamp. 3'!F21</f>
        <v>25</v>
      </c>
      <c r="G21" s="487">
        <f>'Lamp. 3'!G21</f>
        <v>8</v>
      </c>
      <c r="H21" s="490">
        <f t="shared" si="12"/>
        <v>32</v>
      </c>
      <c r="I21" s="488">
        <f>'Lamp. 3'!I21</f>
        <v>2</v>
      </c>
      <c r="J21" s="487">
        <f>'Lamp. 3'!J21</f>
        <v>0</v>
      </c>
      <c r="K21" s="490">
        <f t="shared" si="2"/>
        <v>0</v>
      </c>
      <c r="L21" s="488">
        <f>'Lamp. 3'!O21</f>
        <v>207</v>
      </c>
      <c r="M21" s="489">
        <f>'Lamp. 3'!P21</f>
        <v>6</v>
      </c>
      <c r="N21" s="490">
        <f t="shared" si="3"/>
        <v>2.8985507246376812</v>
      </c>
      <c r="O21" s="489">
        <f t="shared" si="13"/>
        <v>287</v>
      </c>
      <c r="P21" s="489">
        <f t="shared" si="4"/>
        <v>25</v>
      </c>
      <c r="Q21" s="490">
        <f t="shared" si="5"/>
        <v>8.7108013937282234</v>
      </c>
      <c r="R21" s="487">
        <f>'Lamp. 9'!C21</f>
        <v>255</v>
      </c>
      <c r="S21" s="487">
        <f>'Lamp. 9'!D21</f>
        <v>1053</v>
      </c>
      <c r="T21" s="490">
        <f t="shared" si="6"/>
        <v>412.94117647058829</v>
      </c>
      <c r="U21" s="487">
        <f>'Lamp. 9'!F21</f>
        <v>933</v>
      </c>
      <c r="V21" s="487">
        <f>'Lamp. 9'!G21</f>
        <v>708</v>
      </c>
      <c r="W21" s="490">
        <f t="shared" si="7"/>
        <v>75.884244372990352</v>
      </c>
      <c r="X21" s="487">
        <f>'Lamp. 9'!I21</f>
        <v>118</v>
      </c>
      <c r="Y21" s="487">
        <f>'Lamp. 9'!J21</f>
        <v>118</v>
      </c>
      <c r="Z21" s="490">
        <f t="shared" si="8"/>
        <v>100</v>
      </c>
      <c r="AA21" s="489">
        <f>'Lamp. 9'!O21</f>
        <v>1066</v>
      </c>
      <c r="AB21" s="489">
        <f>'Lamp. 9'!P21</f>
        <v>1411</v>
      </c>
      <c r="AC21" s="490">
        <f t="shared" si="9"/>
        <v>132.3639774859287</v>
      </c>
      <c r="AD21" s="489">
        <f t="shared" si="10"/>
        <v>2372</v>
      </c>
      <c r="AE21" s="489">
        <f t="shared" si="10"/>
        <v>3290</v>
      </c>
      <c r="AF21" s="491">
        <f t="shared" si="11"/>
        <v>138.70151770657674</v>
      </c>
    </row>
    <row r="22" spans="1:32" ht="30.75" customHeight="1">
      <c r="A22" s="486">
        <v>14</v>
      </c>
      <c r="B22" s="487" t="s">
        <v>43</v>
      </c>
      <c r="C22" s="488">
        <v>28</v>
      </c>
      <c r="D22" s="489">
        <f>'Lamp. 3'!D22</f>
        <v>27</v>
      </c>
      <c r="E22" s="490">
        <f t="shared" si="1"/>
        <v>96.428571428571431</v>
      </c>
      <c r="F22" s="488">
        <f>'Lamp. 3'!F22</f>
        <v>39</v>
      </c>
      <c r="G22" s="487">
        <f>'Lamp. 3'!G22</f>
        <v>2</v>
      </c>
      <c r="H22" s="490">
        <f t="shared" si="12"/>
        <v>5.1282051282051277</v>
      </c>
      <c r="I22" s="488">
        <f>'Lamp. 3'!I22</f>
        <v>1</v>
      </c>
      <c r="J22" s="487">
        <f>'Lamp. 3'!J22</f>
        <v>0</v>
      </c>
      <c r="K22" s="490">
        <f t="shared" si="2"/>
        <v>0</v>
      </c>
      <c r="L22" s="488">
        <f>'Lamp. 3'!O22</f>
        <v>197</v>
      </c>
      <c r="M22" s="489">
        <f>'Lamp. 3'!P22</f>
        <v>23</v>
      </c>
      <c r="N22" s="490">
        <f t="shared" si="3"/>
        <v>11.6751269035533</v>
      </c>
      <c r="O22" s="489">
        <f t="shared" si="13"/>
        <v>265</v>
      </c>
      <c r="P22" s="489">
        <f t="shared" si="4"/>
        <v>52</v>
      </c>
      <c r="Q22" s="490">
        <f t="shared" si="5"/>
        <v>19.622641509433965</v>
      </c>
      <c r="R22" s="487">
        <f>'Lamp. 9'!C22</f>
        <v>222</v>
      </c>
      <c r="S22" s="487">
        <f>'Lamp. 9'!D22</f>
        <v>986</v>
      </c>
      <c r="T22" s="490">
        <f t="shared" si="6"/>
        <v>444.14414414414421</v>
      </c>
      <c r="U22" s="487">
        <f>'Lamp. 9'!F22</f>
        <v>812</v>
      </c>
      <c r="V22" s="487">
        <f>'Lamp. 9'!G22</f>
        <v>595</v>
      </c>
      <c r="W22" s="490">
        <f t="shared" si="7"/>
        <v>73.275862068965509</v>
      </c>
      <c r="X22" s="487">
        <f>'Lamp. 9'!I22</f>
        <v>51</v>
      </c>
      <c r="Y22" s="487">
        <f>'Lamp. 9'!J22</f>
        <v>51</v>
      </c>
      <c r="Z22" s="490">
        <f t="shared" si="8"/>
        <v>100</v>
      </c>
      <c r="AA22" s="489">
        <f>'Lamp. 9'!O22</f>
        <v>489</v>
      </c>
      <c r="AB22" s="489">
        <f>'Lamp. 9'!P22</f>
        <v>830</v>
      </c>
      <c r="AC22" s="490">
        <f t="shared" si="9"/>
        <v>169.73415132924333</v>
      </c>
      <c r="AD22" s="489">
        <f t="shared" si="10"/>
        <v>1574</v>
      </c>
      <c r="AE22" s="489">
        <f t="shared" si="10"/>
        <v>2462</v>
      </c>
      <c r="AF22" s="491">
        <f t="shared" si="11"/>
        <v>156.41677255400253</v>
      </c>
    </row>
    <row r="23" spans="1:32" ht="30.75" customHeight="1">
      <c r="A23" s="486">
        <v>15</v>
      </c>
      <c r="B23" s="487" t="s">
        <v>44</v>
      </c>
      <c r="C23" s="488">
        <v>19</v>
      </c>
      <c r="D23" s="489">
        <f>'Lamp. 3'!D23</f>
        <v>3</v>
      </c>
      <c r="E23" s="490">
        <f t="shared" si="1"/>
        <v>15.789473684210526</v>
      </c>
      <c r="F23" s="488">
        <f>'Lamp. 3'!F23</f>
        <v>37</v>
      </c>
      <c r="G23" s="487">
        <f>'Lamp. 3'!G23</f>
        <v>2</v>
      </c>
      <c r="H23" s="490">
        <f t="shared" si="12"/>
        <v>5.4054054054054053</v>
      </c>
      <c r="I23" s="488">
        <f>'Lamp. 3'!I23</f>
        <v>3</v>
      </c>
      <c r="J23" s="487">
        <f>'Lamp. 3'!J23</f>
        <v>0</v>
      </c>
      <c r="K23" s="490">
        <f t="shared" si="2"/>
        <v>0</v>
      </c>
      <c r="L23" s="488">
        <f>'Lamp. 3'!O23</f>
        <v>181</v>
      </c>
      <c r="M23" s="489">
        <f>'Lamp. 3'!P23</f>
        <v>9</v>
      </c>
      <c r="N23" s="490">
        <f t="shared" si="3"/>
        <v>4.972375690607735</v>
      </c>
      <c r="O23" s="489">
        <f t="shared" si="13"/>
        <v>240</v>
      </c>
      <c r="P23" s="489">
        <f t="shared" si="4"/>
        <v>14</v>
      </c>
      <c r="Q23" s="490">
        <f t="shared" si="5"/>
        <v>5.833333333333333</v>
      </c>
      <c r="R23" s="487">
        <f>'Lamp. 9'!C23</f>
        <v>235</v>
      </c>
      <c r="S23" s="487">
        <f>'Lamp. 9'!D23</f>
        <v>616</v>
      </c>
      <c r="T23" s="490">
        <f t="shared" si="6"/>
        <v>262.12765957446805</v>
      </c>
      <c r="U23" s="487">
        <f>'Lamp. 9'!F23</f>
        <v>837</v>
      </c>
      <c r="V23" s="487">
        <f>'Lamp. 9'!G23</f>
        <v>622</v>
      </c>
      <c r="W23" s="490">
        <f t="shared" si="7"/>
        <v>74.313022700119475</v>
      </c>
      <c r="X23" s="487">
        <f>'Lamp. 9'!I23</f>
        <v>52</v>
      </c>
      <c r="Y23" s="487">
        <f>'Lamp. 9'!J23</f>
        <v>52</v>
      </c>
      <c r="Z23" s="490">
        <f t="shared" si="8"/>
        <v>100</v>
      </c>
      <c r="AA23" s="489">
        <f>'Lamp. 9'!O23</f>
        <v>184</v>
      </c>
      <c r="AB23" s="489">
        <f>'Lamp. 9'!P23</f>
        <v>533</v>
      </c>
      <c r="AC23" s="490">
        <f t="shared" si="9"/>
        <v>289.67391304347825</v>
      </c>
      <c r="AD23" s="489">
        <f t="shared" si="10"/>
        <v>1308</v>
      </c>
      <c r="AE23" s="489">
        <f t="shared" si="10"/>
        <v>1823</v>
      </c>
      <c r="AF23" s="491">
        <f t="shared" si="11"/>
        <v>139.37308868501529</v>
      </c>
    </row>
    <row r="24" spans="1:32" ht="30.75" customHeight="1">
      <c r="A24" s="486">
        <v>16</v>
      </c>
      <c r="B24" s="487" t="s">
        <v>45</v>
      </c>
      <c r="C24" s="488">
        <v>29</v>
      </c>
      <c r="D24" s="489">
        <f>'Lamp. 3'!D24</f>
        <v>7</v>
      </c>
      <c r="E24" s="490">
        <f t="shared" si="1"/>
        <v>24.137931034482758</v>
      </c>
      <c r="F24" s="488">
        <f>'Lamp. 3'!F24</f>
        <v>8</v>
      </c>
      <c r="G24" s="487">
        <f>'Lamp. 3'!G24</f>
        <v>2</v>
      </c>
      <c r="H24" s="490">
        <f t="shared" si="12"/>
        <v>25</v>
      </c>
      <c r="I24" s="488">
        <f>'Lamp. 3'!I24</f>
        <v>1</v>
      </c>
      <c r="J24" s="487">
        <f>'Lamp. 3'!J24</f>
        <v>0</v>
      </c>
      <c r="K24" s="490">
        <f t="shared" si="2"/>
        <v>0</v>
      </c>
      <c r="L24" s="488">
        <f>'Lamp. 3'!O24</f>
        <v>400</v>
      </c>
      <c r="M24" s="489">
        <f>'Lamp. 3'!P24</f>
        <v>25</v>
      </c>
      <c r="N24" s="490">
        <f t="shared" si="3"/>
        <v>6.25</v>
      </c>
      <c r="O24" s="489">
        <f t="shared" si="13"/>
        <v>438</v>
      </c>
      <c r="P24" s="489">
        <f t="shared" si="4"/>
        <v>34</v>
      </c>
      <c r="Q24" s="490">
        <f t="shared" si="5"/>
        <v>7.7625570776255701</v>
      </c>
      <c r="R24" s="487">
        <f>'Lamp. 9'!C24</f>
        <v>207</v>
      </c>
      <c r="S24" s="487">
        <f>'Lamp. 9'!D24</f>
        <v>542</v>
      </c>
      <c r="T24" s="490">
        <f t="shared" si="6"/>
        <v>261.83574879227052</v>
      </c>
      <c r="U24" s="487">
        <f>'Lamp. 9'!F24</f>
        <v>683</v>
      </c>
      <c r="V24" s="487">
        <f>'Lamp. 9'!G24</f>
        <v>467</v>
      </c>
      <c r="W24" s="490">
        <f t="shared" si="7"/>
        <v>68.374816983894576</v>
      </c>
      <c r="X24" s="487">
        <f>'Lamp. 9'!I24</f>
        <v>18</v>
      </c>
      <c r="Y24" s="487">
        <f>'Lamp. 9'!J24</f>
        <v>18</v>
      </c>
      <c r="Z24" s="490">
        <f t="shared" si="8"/>
        <v>100</v>
      </c>
      <c r="AA24" s="489">
        <f>'Lamp. 9'!O24</f>
        <v>1208</v>
      </c>
      <c r="AB24" s="489">
        <f>'Lamp. 9'!P24</f>
        <v>1567</v>
      </c>
      <c r="AC24" s="490">
        <f t="shared" si="9"/>
        <v>129.71854304635761</v>
      </c>
      <c r="AD24" s="489">
        <f t="shared" si="10"/>
        <v>2116</v>
      </c>
      <c r="AE24" s="489">
        <f t="shared" si="10"/>
        <v>2594</v>
      </c>
      <c r="AF24" s="491">
        <f t="shared" si="11"/>
        <v>122.5897920604915</v>
      </c>
    </row>
    <row r="25" spans="1:32" ht="30.75" customHeight="1">
      <c r="A25" s="486">
        <v>17</v>
      </c>
      <c r="B25" s="487" t="s">
        <v>46</v>
      </c>
      <c r="C25" s="488">
        <v>21</v>
      </c>
      <c r="D25" s="489">
        <f>'Lamp. 3'!D25</f>
        <v>0</v>
      </c>
      <c r="E25" s="490">
        <f t="shared" si="1"/>
        <v>0</v>
      </c>
      <c r="F25" s="488">
        <f>'Lamp. 3'!F25</f>
        <v>8</v>
      </c>
      <c r="G25" s="487">
        <f>'Lamp. 3'!G25</f>
        <v>0</v>
      </c>
      <c r="H25" s="490">
        <f t="shared" si="12"/>
        <v>0</v>
      </c>
      <c r="I25" s="488">
        <f>'Lamp. 3'!I25</f>
        <v>3</v>
      </c>
      <c r="J25" s="487">
        <f>'Lamp. 3'!J25</f>
        <v>0</v>
      </c>
      <c r="K25" s="490">
        <f t="shared" si="2"/>
        <v>0</v>
      </c>
      <c r="L25" s="488">
        <f>'Lamp. 3'!O25</f>
        <v>284</v>
      </c>
      <c r="M25" s="489">
        <f>'Lamp. 3'!P25</f>
        <v>8</v>
      </c>
      <c r="N25" s="490">
        <f t="shared" si="3"/>
        <v>2.8169014084507045</v>
      </c>
      <c r="O25" s="489">
        <f t="shared" si="13"/>
        <v>316</v>
      </c>
      <c r="P25" s="489">
        <f t="shared" si="4"/>
        <v>8</v>
      </c>
      <c r="Q25" s="490">
        <f t="shared" si="5"/>
        <v>2.5316455696202533</v>
      </c>
      <c r="R25" s="487">
        <f>'Lamp. 9'!C25</f>
        <v>205</v>
      </c>
      <c r="S25" s="487">
        <f>'Lamp. 9'!D25</f>
        <v>451</v>
      </c>
      <c r="T25" s="490">
        <f t="shared" si="6"/>
        <v>220.00000000000003</v>
      </c>
      <c r="U25" s="487">
        <f>'Lamp. 9'!F25</f>
        <v>476</v>
      </c>
      <c r="V25" s="487">
        <f>'Lamp. 9'!G25</f>
        <v>258</v>
      </c>
      <c r="W25" s="490">
        <f t="shared" si="7"/>
        <v>54.201680672268907</v>
      </c>
      <c r="X25" s="487">
        <f>'Lamp. 9'!I25</f>
        <v>162</v>
      </c>
      <c r="Y25" s="487">
        <f>'Lamp. 9'!J25</f>
        <v>162</v>
      </c>
      <c r="Z25" s="490">
        <f t="shared" si="8"/>
        <v>100</v>
      </c>
      <c r="AA25" s="489">
        <f>'Lamp. 9'!O25</f>
        <v>659</v>
      </c>
      <c r="AB25" s="489">
        <f>'Lamp. 9'!P25</f>
        <v>1003</v>
      </c>
      <c r="AC25" s="490">
        <f t="shared" si="9"/>
        <v>152.20030349013658</v>
      </c>
      <c r="AD25" s="489">
        <f t="shared" si="10"/>
        <v>1502</v>
      </c>
      <c r="AE25" s="489">
        <f t="shared" si="10"/>
        <v>1874</v>
      </c>
      <c r="AF25" s="491">
        <f t="shared" si="11"/>
        <v>124.76697736351532</v>
      </c>
    </row>
    <row r="26" spans="1:32" ht="27.75" customHeight="1">
      <c r="A26" s="486">
        <v>18</v>
      </c>
      <c r="B26" s="487" t="s">
        <v>173</v>
      </c>
      <c r="C26" s="488">
        <v>25</v>
      </c>
      <c r="D26" s="489">
        <f>'Lamp. 3'!D26</f>
        <v>13</v>
      </c>
      <c r="E26" s="490">
        <f t="shared" si="1"/>
        <v>52</v>
      </c>
      <c r="F26" s="488">
        <f>'Lamp. 3'!F26</f>
        <v>6</v>
      </c>
      <c r="G26" s="487">
        <f>'Lamp. 3'!G26</f>
        <v>0</v>
      </c>
      <c r="H26" s="490">
        <f>G26/F26*100</f>
        <v>0</v>
      </c>
      <c r="I26" s="488">
        <f>'Lamp. 3'!I26</f>
        <v>1</v>
      </c>
      <c r="J26" s="487">
        <f>'Lamp. 3'!J26</f>
        <v>0</v>
      </c>
      <c r="K26" s="490">
        <f t="shared" si="2"/>
        <v>0</v>
      </c>
      <c r="L26" s="488">
        <f>'Lamp. 3'!O26</f>
        <v>167</v>
      </c>
      <c r="M26" s="489">
        <f>'Lamp. 3'!P26</f>
        <v>20</v>
      </c>
      <c r="N26" s="490">
        <f t="shared" si="3"/>
        <v>11.976047904191617</v>
      </c>
      <c r="O26" s="489">
        <f>C26+F26+I26+L26</f>
        <v>199</v>
      </c>
      <c r="P26" s="489">
        <f t="shared" si="4"/>
        <v>33</v>
      </c>
      <c r="Q26" s="490">
        <f t="shared" si="5"/>
        <v>16.582914572864322</v>
      </c>
      <c r="R26" s="487">
        <f>'Lamp. 9'!C26</f>
        <v>203</v>
      </c>
      <c r="S26" s="487">
        <f>'Lamp. 9'!D26</f>
        <v>503</v>
      </c>
      <c r="T26" s="490">
        <f t="shared" si="6"/>
        <v>247.78325123152709</v>
      </c>
      <c r="U26" s="487">
        <f>'Lamp. 9'!F26</f>
        <v>522</v>
      </c>
      <c r="V26" s="487">
        <f>'Lamp. 9'!G26</f>
        <v>304</v>
      </c>
      <c r="W26" s="490">
        <f t="shared" si="7"/>
        <v>58.237547892720308</v>
      </c>
      <c r="X26" s="487">
        <f>'Lamp. 9'!I26</f>
        <v>60</v>
      </c>
      <c r="Y26" s="487">
        <f>'Lamp. 9'!J26</f>
        <v>58</v>
      </c>
      <c r="Z26" s="490">
        <f t="shared" si="8"/>
        <v>96.666666666666671</v>
      </c>
      <c r="AA26" s="489">
        <f>'Lamp. 9'!O26</f>
        <v>692</v>
      </c>
      <c r="AB26" s="489">
        <f>'Lamp. 9'!P26</f>
        <v>706</v>
      </c>
      <c r="AC26" s="490">
        <f t="shared" si="9"/>
        <v>102.02312138728324</v>
      </c>
      <c r="AD26" s="489">
        <f t="shared" si="10"/>
        <v>1477</v>
      </c>
      <c r="AE26" s="489">
        <f t="shared" si="10"/>
        <v>1571</v>
      </c>
      <c r="AF26" s="491">
        <f t="shared" si="11"/>
        <v>106.36425186188218</v>
      </c>
    </row>
    <row r="27" spans="1:32" ht="21" customHeight="1" thickBot="1">
      <c r="A27" s="679" t="s">
        <v>47</v>
      </c>
      <c r="B27" s="718"/>
      <c r="C27" s="110">
        <f>SUM(C9:C26)</f>
        <v>746</v>
      </c>
      <c r="D27" s="110">
        <f>SUM(D9:D26)</f>
        <v>452</v>
      </c>
      <c r="E27" s="490">
        <f t="shared" si="1"/>
        <v>60.589812332439678</v>
      </c>
      <c r="F27" s="407">
        <f>SUM(F9:F26)</f>
        <v>925</v>
      </c>
      <c r="G27" s="407">
        <f>SUM(G9:G26)</f>
        <v>137</v>
      </c>
      <c r="H27" s="408">
        <f>G27/F27*100</f>
        <v>14.810810810810812</v>
      </c>
      <c r="I27" s="110">
        <f t="shared" ref="I27:P27" si="14">SUM(I9:I26)</f>
        <v>27</v>
      </c>
      <c r="J27" s="110">
        <f t="shared" si="14"/>
        <v>3</v>
      </c>
      <c r="K27" s="408">
        <f t="shared" si="2"/>
        <v>11.111111111111111</v>
      </c>
      <c r="L27" s="110">
        <f t="shared" si="14"/>
        <v>4996</v>
      </c>
      <c r="M27" s="110">
        <f t="shared" si="14"/>
        <v>530</v>
      </c>
      <c r="N27" s="408">
        <f t="shared" si="3"/>
        <v>10.608486789431545</v>
      </c>
      <c r="O27" s="110">
        <f t="shared" si="14"/>
        <v>6694</v>
      </c>
      <c r="P27" s="110">
        <f t="shared" si="14"/>
        <v>1122</v>
      </c>
      <c r="Q27" s="402">
        <f>P27/O27*100</f>
        <v>16.761278757095909</v>
      </c>
      <c r="R27" s="333">
        <f>'Lamp. 9'!C27</f>
        <v>4006</v>
      </c>
      <c r="S27" s="333">
        <f>'Lamp. 9'!D27</f>
        <v>13952</v>
      </c>
      <c r="T27" s="111">
        <f t="shared" si="6"/>
        <v>348.27758362456314</v>
      </c>
      <c r="U27" s="333">
        <f>'Lamp. 9'!F27</f>
        <v>14344</v>
      </c>
      <c r="V27" s="333">
        <f>'Lamp. 9'!G27</f>
        <v>10559</v>
      </c>
      <c r="W27" s="111">
        <f t="shared" si="7"/>
        <v>73.61266034578918</v>
      </c>
      <c r="X27" s="333">
        <f>'Lamp. 9'!I27</f>
        <v>1812</v>
      </c>
      <c r="Y27" s="333">
        <f>'Lamp. 9'!J27</f>
        <v>2472</v>
      </c>
      <c r="Z27" s="111">
        <f t="shared" si="8"/>
        <v>136.42384105960267</v>
      </c>
      <c r="AA27" s="334">
        <f>'Lamp. 9'!O27</f>
        <v>13398</v>
      </c>
      <c r="AB27" s="334">
        <f>'Lamp. 9'!P27</f>
        <v>20014</v>
      </c>
      <c r="AC27" s="111">
        <f t="shared" si="9"/>
        <v>149.38050455291832</v>
      </c>
      <c r="AD27" s="112">
        <f>SUM(AD9:AD26)</f>
        <v>33560</v>
      </c>
      <c r="AE27" s="113">
        <f t="shared" si="10"/>
        <v>46997</v>
      </c>
      <c r="AF27" s="114">
        <f t="shared" si="11"/>
        <v>140.03873659117997</v>
      </c>
    </row>
    <row r="28" spans="1:32" ht="16.5" thickTop="1">
      <c r="B28" s="42" t="s">
        <v>203</v>
      </c>
      <c r="C28" s="33"/>
      <c r="L28" s="40"/>
    </row>
    <row r="29" spans="1:32">
      <c r="R29">
        <f>SUM(R9:R26)</f>
        <v>4006</v>
      </c>
      <c r="S29">
        <f>SUM(S9:S26)</f>
        <v>13952</v>
      </c>
    </row>
  </sheetData>
  <mergeCells count="15">
    <mergeCell ref="U6:W6"/>
    <mergeCell ref="X6:Z6"/>
    <mergeCell ref="AA6:AC6"/>
    <mergeCell ref="AD6:AF6"/>
    <mergeCell ref="A27:B27"/>
    <mergeCell ref="A5:A7"/>
    <mergeCell ref="B5:B7"/>
    <mergeCell ref="C5:Q5"/>
    <mergeCell ref="R5:AF5"/>
    <mergeCell ref="C6:E6"/>
    <mergeCell ref="F6:H6"/>
    <mergeCell ref="I6:K6"/>
    <mergeCell ref="L6:N6"/>
    <mergeCell ref="O6:Q6"/>
    <mergeCell ref="R6:T6"/>
  </mergeCells>
  <printOptions horizontalCentered="1"/>
  <pageMargins left="7.874015748031496E-2" right="7.874015748031496E-2" top="0.74803149606299213" bottom="0.39370078740157483" header="0.31496062992125984" footer="0.31496062992125984"/>
  <pageSetup paperSize="256" scale="75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6"/>
  <sheetViews>
    <sheetView workbookViewId="0">
      <selection activeCell="M12" sqref="M12"/>
    </sheetView>
  </sheetViews>
  <sheetFormatPr defaultRowHeight="15"/>
  <cols>
    <col min="1" max="1" width="4" customWidth="1"/>
    <col min="2" max="2" width="6.28515625" customWidth="1"/>
    <col min="3" max="3" width="8.42578125" customWidth="1"/>
    <col min="4" max="4" width="7.7109375" customWidth="1"/>
    <col min="5" max="18" width="9" customWidth="1"/>
  </cols>
  <sheetData>
    <row r="1" spans="1:18">
      <c r="A1" s="657" t="s">
        <v>186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</row>
    <row r="2" spans="1:18">
      <c r="A2" s="13"/>
      <c r="B2" s="13"/>
      <c r="C2" s="13"/>
      <c r="D2" s="13"/>
      <c r="E2" s="13"/>
      <c r="F2" s="13"/>
      <c r="G2" s="13"/>
      <c r="H2" s="13" t="s">
        <v>139</v>
      </c>
      <c r="I2" s="13" t="str">
        <f>Lamp.10!F3</f>
        <v>:  FEBRUARI 2019</v>
      </c>
      <c r="J2" s="13"/>
      <c r="K2" s="13"/>
      <c r="L2" s="13"/>
      <c r="M2" s="13"/>
      <c r="N2" s="13"/>
      <c r="O2" s="13"/>
      <c r="P2" s="13"/>
      <c r="Q2" s="13"/>
      <c r="R2" s="13"/>
    </row>
    <row r="3" spans="1:18" ht="17.25" customHeight="1" thickBot="1">
      <c r="P3" s="43" t="s">
        <v>187</v>
      </c>
    </row>
    <row r="4" spans="1:18" ht="15.75" thickTop="1">
      <c r="A4" s="727" t="s">
        <v>6</v>
      </c>
      <c r="B4" s="660" t="s">
        <v>80</v>
      </c>
      <c r="C4" s="660"/>
      <c r="D4" s="660"/>
      <c r="E4" s="660" t="s">
        <v>188</v>
      </c>
      <c r="F4" s="660"/>
      <c r="G4" s="660"/>
      <c r="H4" s="660"/>
      <c r="I4" s="660"/>
      <c r="J4" s="660"/>
      <c r="K4" s="660"/>
      <c r="L4" s="660"/>
      <c r="M4" s="660" t="s">
        <v>189</v>
      </c>
      <c r="N4" s="660"/>
      <c r="O4" s="660"/>
      <c r="P4" s="660"/>
      <c r="Q4" s="660"/>
      <c r="R4" s="730" t="s">
        <v>190</v>
      </c>
    </row>
    <row r="5" spans="1:18">
      <c r="A5" s="728"/>
      <c r="B5" s="729"/>
      <c r="C5" s="729"/>
      <c r="D5" s="729"/>
      <c r="E5" s="442" t="s">
        <v>13</v>
      </c>
      <c r="F5" s="442" t="s">
        <v>14</v>
      </c>
      <c r="G5" s="442" t="s">
        <v>15</v>
      </c>
      <c r="H5" s="442" t="s">
        <v>154</v>
      </c>
      <c r="I5" s="442" t="s">
        <v>17</v>
      </c>
      <c r="J5" s="442" t="s">
        <v>155</v>
      </c>
      <c r="K5" s="442" t="s">
        <v>19</v>
      </c>
      <c r="L5" s="442" t="s">
        <v>70</v>
      </c>
      <c r="M5" s="442" t="s">
        <v>160</v>
      </c>
      <c r="N5" s="442" t="s">
        <v>191</v>
      </c>
      <c r="O5" s="442" t="s">
        <v>192</v>
      </c>
      <c r="P5" s="442" t="s">
        <v>162</v>
      </c>
      <c r="Q5" s="442" t="s">
        <v>70</v>
      </c>
      <c r="R5" s="731"/>
    </row>
    <row r="6" spans="1:18" ht="7.5" customHeight="1">
      <c r="A6" s="492">
        <v>1</v>
      </c>
      <c r="B6" s="733">
        <v>2</v>
      </c>
      <c r="C6" s="733"/>
      <c r="D6" s="733"/>
      <c r="E6" s="493">
        <v>3</v>
      </c>
      <c r="F6" s="493">
        <v>4</v>
      </c>
      <c r="G6" s="493">
        <v>5</v>
      </c>
      <c r="H6" s="493">
        <v>6</v>
      </c>
      <c r="I6" s="493">
        <v>7</v>
      </c>
      <c r="J6" s="493">
        <v>8</v>
      </c>
      <c r="K6" s="493">
        <v>9</v>
      </c>
      <c r="L6" s="493">
        <v>10</v>
      </c>
      <c r="M6" s="493">
        <v>11</v>
      </c>
      <c r="N6" s="493">
        <v>12</v>
      </c>
      <c r="O6" s="493">
        <v>13</v>
      </c>
      <c r="P6" s="493">
        <v>14</v>
      </c>
      <c r="Q6" s="493">
        <v>15</v>
      </c>
      <c r="R6" s="494">
        <v>16</v>
      </c>
    </row>
    <row r="7" spans="1:18" ht="23.25" customHeight="1">
      <c r="A7" s="421">
        <v>1</v>
      </c>
      <c r="B7" s="732" t="s">
        <v>95</v>
      </c>
      <c r="C7" s="732"/>
      <c r="D7" s="732"/>
      <c r="E7" s="409">
        <f>'Lamp. 8'!AA34</f>
        <v>523</v>
      </c>
      <c r="F7" s="409">
        <f>'Lamp. 8'!AB34</f>
        <v>35</v>
      </c>
      <c r="G7" s="409">
        <f>'Lamp. 8'!AC34</f>
        <v>31</v>
      </c>
      <c r="H7" s="409">
        <f>'Lamp. 8'!AD34</f>
        <v>42</v>
      </c>
      <c r="I7" s="409">
        <f>'Lamp. 8'!AE34</f>
        <v>644</v>
      </c>
      <c r="J7" s="409">
        <f>'Lamp. 8'!AF34</f>
        <v>1691</v>
      </c>
      <c r="K7" s="409">
        <f>'Lamp. 8'!AG34</f>
        <v>434</v>
      </c>
      <c r="L7" s="409">
        <f>SUM(E7:K7)</f>
        <v>3400</v>
      </c>
      <c r="M7" s="409">
        <f>'Lamp. 8'!AJ34</f>
        <v>214</v>
      </c>
      <c r="N7" s="409">
        <f>'Lamp. 8'!AK34</f>
        <v>246</v>
      </c>
      <c r="O7" s="409">
        <f>'Lamp. 8'!AL34</f>
        <v>201</v>
      </c>
      <c r="P7" s="409">
        <f>'Lamp. 8'!AM34</f>
        <v>183</v>
      </c>
      <c r="Q7" s="409">
        <f>SUM(M7:P7)</f>
        <v>844</v>
      </c>
      <c r="R7" s="422">
        <f>L7+Q7</f>
        <v>4244</v>
      </c>
    </row>
    <row r="8" spans="1:18" ht="23.25" customHeight="1">
      <c r="A8" s="421">
        <v>2</v>
      </c>
      <c r="B8" s="732" t="s">
        <v>193</v>
      </c>
      <c r="C8" s="732"/>
      <c r="D8" s="732"/>
      <c r="E8" s="409">
        <f>'Lamp. 8'!AA35</f>
        <v>182</v>
      </c>
      <c r="F8" s="409">
        <f>'Lamp. 8'!AB35</f>
        <v>221</v>
      </c>
      <c r="G8" s="409">
        <f>'Lamp. 8'!AC35</f>
        <v>97</v>
      </c>
      <c r="H8" s="409">
        <f>'Lamp. 8'!AD35</f>
        <v>37</v>
      </c>
      <c r="I8" s="409">
        <f>'Lamp. 8'!AE35</f>
        <v>580</v>
      </c>
      <c r="J8" s="409">
        <f>'Lamp. 8'!AF35</f>
        <v>2136</v>
      </c>
      <c r="K8" s="409">
        <f>'Lamp. 8'!AG35</f>
        <v>666</v>
      </c>
      <c r="L8" s="409">
        <f t="shared" ref="L8:L24" si="0">SUM(E8:K8)</f>
        <v>3919</v>
      </c>
      <c r="M8" s="409">
        <f>'Lamp. 8'!AJ35</f>
        <v>213</v>
      </c>
      <c r="N8" s="409">
        <f>'Lamp. 8'!AK35</f>
        <v>487</v>
      </c>
      <c r="O8" s="409">
        <f>'Lamp. 8'!AL35</f>
        <v>501</v>
      </c>
      <c r="P8" s="409">
        <f>'Lamp. 8'!AM35</f>
        <v>847</v>
      </c>
      <c r="Q8" s="409">
        <f t="shared" ref="Q8:Q25" si="1">SUM(M8:P8)</f>
        <v>2048</v>
      </c>
      <c r="R8" s="422">
        <f t="shared" ref="R8:R24" si="2">L8+Q8</f>
        <v>5967</v>
      </c>
    </row>
    <row r="9" spans="1:18" ht="23.25" customHeight="1">
      <c r="A9" s="421">
        <v>3</v>
      </c>
      <c r="B9" s="732" t="s">
        <v>97</v>
      </c>
      <c r="C9" s="732"/>
      <c r="D9" s="732"/>
      <c r="E9" s="409">
        <f>'Lamp. 8'!AA36</f>
        <v>166</v>
      </c>
      <c r="F9" s="409">
        <f>'Lamp. 8'!AB36</f>
        <v>192</v>
      </c>
      <c r="G9" s="409">
        <f>'Lamp. 8'!AC36</f>
        <v>17</v>
      </c>
      <c r="H9" s="409">
        <f>'Lamp. 8'!AD36</f>
        <v>50</v>
      </c>
      <c r="I9" s="409">
        <f>'Lamp. 8'!AE36</f>
        <v>720</v>
      </c>
      <c r="J9" s="409">
        <f>'Lamp. 8'!AF36</f>
        <v>2068</v>
      </c>
      <c r="K9" s="409">
        <f>'Lamp. 8'!AG36</f>
        <v>814</v>
      </c>
      <c r="L9" s="409">
        <f t="shared" si="0"/>
        <v>4027</v>
      </c>
      <c r="M9" s="409">
        <f>'Lamp. 8'!AJ36</f>
        <v>160</v>
      </c>
      <c r="N9" s="409">
        <f>'Lamp. 8'!AK36</f>
        <v>426</v>
      </c>
      <c r="O9" s="409">
        <f>'Lamp. 8'!AL36</f>
        <v>277</v>
      </c>
      <c r="P9" s="409">
        <f>'Lamp. 8'!AM36</f>
        <v>274</v>
      </c>
      <c r="Q9" s="409">
        <f t="shared" si="1"/>
        <v>1137</v>
      </c>
      <c r="R9" s="422">
        <f t="shared" si="2"/>
        <v>5164</v>
      </c>
    </row>
    <row r="10" spans="1:18" ht="23.25" customHeight="1">
      <c r="A10" s="421">
        <v>4</v>
      </c>
      <c r="B10" s="732" t="s">
        <v>98</v>
      </c>
      <c r="C10" s="732"/>
      <c r="D10" s="732"/>
      <c r="E10" s="409">
        <f>'Lamp. 8'!AA37</f>
        <v>376</v>
      </c>
      <c r="F10" s="409">
        <f>'Lamp. 8'!AB37</f>
        <v>321</v>
      </c>
      <c r="G10" s="409">
        <f>'Lamp. 8'!AC37</f>
        <v>134</v>
      </c>
      <c r="H10" s="409">
        <f>'Lamp. 8'!AD37</f>
        <v>140</v>
      </c>
      <c r="I10" s="409">
        <f>'Lamp. 8'!AE37</f>
        <v>586</v>
      </c>
      <c r="J10" s="409">
        <f>'Lamp. 8'!AF37</f>
        <v>1804</v>
      </c>
      <c r="K10" s="409">
        <f>'Lamp. 8'!AG37</f>
        <v>1107</v>
      </c>
      <c r="L10" s="409">
        <f t="shared" si="0"/>
        <v>4468</v>
      </c>
      <c r="M10" s="409">
        <f>'Lamp. 8'!AJ37</f>
        <v>104</v>
      </c>
      <c r="N10" s="409">
        <f>'Lamp. 8'!AK37</f>
        <v>171</v>
      </c>
      <c r="O10" s="409">
        <f>'Lamp. 8'!AL37</f>
        <v>382</v>
      </c>
      <c r="P10" s="409">
        <f>'Lamp. 8'!AM37</f>
        <v>416</v>
      </c>
      <c r="Q10" s="409">
        <f t="shared" si="1"/>
        <v>1073</v>
      </c>
      <c r="R10" s="422">
        <f t="shared" si="2"/>
        <v>5541</v>
      </c>
    </row>
    <row r="11" spans="1:18" ht="23.25" customHeight="1">
      <c r="A11" s="421">
        <v>5</v>
      </c>
      <c r="B11" s="732" t="s">
        <v>99</v>
      </c>
      <c r="C11" s="732"/>
      <c r="D11" s="732"/>
      <c r="E11" s="409">
        <f>'Lamp. 8'!AA38</f>
        <v>138</v>
      </c>
      <c r="F11" s="409">
        <f>'Lamp. 8'!AB38</f>
        <v>185</v>
      </c>
      <c r="G11" s="409">
        <f>'Lamp. 8'!AC38</f>
        <v>12</v>
      </c>
      <c r="H11" s="409">
        <f>'Lamp. 8'!AD38</f>
        <v>5</v>
      </c>
      <c r="I11" s="409">
        <f>'Lamp. 8'!AE38</f>
        <v>83</v>
      </c>
      <c r="J11" s="409">
        <f>'Lamp. 8'!AF38</f>
        <v>915</v>
      </c>
      <c r="K11" s="409">
        <f>'Lamp. 8'!AG38</f>
        <v>387</v>
      </c>
      <c r="L11" s="409">
        <f t="shared" si="0"/>
        <v>1725</v>
      </c>
      <c r="M11" s="409">
        <f>'Lamp. 8'!AJ38</f>
        <v>49</v>
      </c>
      <c r="N11" s="409">
        <f>'Lamp. 8'!AK38</f>
        <v>203</v>
      </c>
      <c r="O11" s="409">
        <f>'Lamp. 8'!AL38</f>
        <v>95</v>
      </c>
      <c r="P11" s="409">
        <f>'Lamp. 8'!AM38</f>
        <v>399</v>
      </c>
      <c r="Q11" s="409">
        <f t="shared" si="1"/>
        <v>746</v>
      </c>
      <c r="R11" s="422">
        <f t="shared" si="2"/>
        <v>2471</v>
      </c>
    </row>
    <row r="12" spans="1:18" ht="23.25" customHeight="1">
      <c r="A12" s="421">
        <v>6</v>
      </c>
      <c r="B12" s="732" t="s">
        <v>100</v>
      </c>
      <c r="C12" s="732"/>
      <c r="D12" s="732"/>
      <c r="E12" s="409">
        <f>'Lamp. 8'!AA39</f>
        <v>203</v>
      </c>
      <c r="F12" s="409">
        <f>'Lamp. 8'!AB39</f>
        <v>145</v>
      </c>
      <c r="G12" s="409">
        <f>'Lamp. 8'!AC39</f>
        <v>54</v>
      </c>
      <c r="H12" s="409">
        <f>'Lamp. 8'!AD39</f>
        <v>84</v>
      </c>
      <c r="I12" s="409">
        <f>'Lamp. 8'!AE39</f>
        <v>75</v>
      </c>
      <c r="J12" s="409">
        <f>'Lamp. 8'!AF39</f>
        <v>1009</v>
      </c>
      <c r="K12" s="409">
        <f>'Lamp. 8'!AG39</f>
        <v>231</v>
      </c>
      <c r="L12" s="409">
        <f t="shared" si="0"/>
        <v>1801</v>
      </c>
      <c r="M12" s="409">
        <f>'Lamp. 8'!AJ39</f>
        <v>88</v>
      </c>
      <c r="N12" s="409">
        <f>'Lamp. 8'!AK39</f>
        <v>213</v>
      </c>
      <c r="O12" s="409">
        <f>'Lamp. 8'!AL39</f>
        <v>105</v>
      </c>
      <c r="P12" s="409">
        <f>'Lamp. 8'!AM39</f>
        <v>63</v>
      </c>
      <c r="Q12" s="409">
        <f t="shared" si="1"/>
        <v>469</v>
      </c>
      <c r="R12" s="422">
        <f t="shared" si="2"/>
        <v>2270</v>
      </c>
    </row>
    <row r="13" spans="1:18" ht="23.25" customHeight="1">
      <c r="A13" s="421">
        <v>7</v>
      </c>
      <c r="B13" s="732" t="s">
        <v>101</v>
      </c>
      <c r="C13" s="732"/>
      <c r="D13" s="732"/>
      <c r="E13" s="409">
        <f>'Lamp. 8'!AA40</f>
        <v>206</v>
      </c>
      <c r="F13" s="409">
        <f>'Lamp. 8'!AB40</f>
        <v>382</v>
      </c>
      <c r="G13" s="409">
        <f>'Lamp. 8'!AC40</f>
        <v>46</v>
      </c>
      <c r="H13" s="409">
        <f>'Lamp. 8'!AD40</f>
        <v>76</v>
      </c>
      <c r="I13" s="409">
        <f>'Lamp. 8'!AE40</f>
        <v>460</v>
      </c>
      <c r="J13" s="409">
        <f>'Lamp. 8'!AF40</f>
        <v>3356</v>
      </c>
      <c r="K13" s="409">
        <f>'Lamp. 8'!AG40</f>
        <v>521</v>
      </c>
      <c r="L13" s="409">
        <f t="shared" si="0"/>
        <v>5047</v>
      </c>
      <c r="M13" s="409">
        <f>'Lamp. 8'!AJ40</f>
        <v>220</v>
      </c>
      <c r="N13" s="409">
        <f>'Lamp. 8'!AK40</f>
        <v>469</v>
      </c>
      <c r="O13" s="409">
        <f>'Lamp. 8'!AL40</f>
        <v>236</v>
      </c>
      <c r="P13" s="409">
        <f>'Lamp. 8'!AM40</f>
        <v>342</v>
      </c>
      <c r="Q13" s="409">
        <f t="shared" si="1"/>
        <v>1267</v>
      </c>
      <c r="R13" s="422">
        <f t="shared" si="2"/>
        <v>6314</v>
      </c>
    </row>
    <row r="14" spans="1:18" ht="23.25" customHeight="1">
      <c r="A14" s="421">
        <v>8</v>
      </c>
      <c r="B14" s="732" t="s">
        <v>102</v>
      </c>
      <c r="C14" s="732"/>
      <c r="D14" s="732"/>
      <c r="E14" s="409">
        <f>'Lamp. 8'!AA41</f>
        <v>445</v>
      </c>
      <c r="F14" s="409">
        <f>'Lamp. 8'!AB41</f>
        <v>359</v>
      </c>
      <c r="G14" s="409">
        <f>'Lamp. 8'!AC41</f>
        <v>129</v>
      </c>
      <c r="H14" s="409">
        <f>'Lamp. 8'!AD41</f>
        <v>232</v>
      </c>
      <c r="I14" s="409">
        <f>'Lamp. 8'!AE41</f>
        <v>1069</v>
      </c>
      <c r="J14" s="409">
        <f>'Lamp. 8'!AF41</f>
        <v>2488</v>
      </c>
      <c r="K14" s="409">
        <f>'Lamp. 8'!AG41</f>
        <v>921</v>
      </c>
      <c r="L14" s="409">
        <f t="shared" si="0"/>
        <v>5643</v>
      </c>
      <c r="M14" s="409">
        <f>'Lamp. 8'!AJ41</f>
        <v>228</v>
      </c>
      <c r="N14" s="409">
        <f>'Lamp. 8'!AK41</f>
        <v>681</v>
      </c>
      <c r="O14" s="409">
        <f>'Lamp. 8'!AL41</f>
        <v>383</v>
      </c>
      <c r="P14" s="409">
        <f>'Lamp. 8'!AM41</f>
        <v>807</v>
      </c>
      <c r="Q14" s="409">
        <f t="shared" si="1"/>
        <v>2099</v>
      </c>
      <c r="R14" s="422">
        <f t="shared" si="2"/>
        <v>7742</v>
      </c>
    </row>
    <row r="15" spans="1:18" ht="23.25" customHeight="1">
      <c r="A15" s="421">
        <v>9</v>
      </c>
      <c r="B15" s="732" t="s">
        <v>103</v>
      </c>
      <c r="C15" s="732"/>
      <c r="D15" s="732"/>
      <c r="E15" s="409">
        <f>'Lamp. 8'!AA42</f>
        <v>414</v>
      </c>
      <c r="F15" s="409">
        <f>'Lamp. 8'!AB42</f>
        <v>399</v>
      </c>
      <c r="G15" s="409">
        <f>'Lamp. 8'!AC42</f>
        <v>77</v>
      </c>
      <c r="H15" s="409">
        <f>'Lamp. 8'!AD42</f>
        <v>67</v>
      </c>
      <c r="I15" s="409">
        <f>'Lamp. 8'!AE42</f>
        <v>434</v>
      </c>
      <c r="J15" s="409">
        <f>'Lamp. 8'!AF42</f>
        <v>1465</v>
      </c>
      <c r="K15" s="409">
        <f>'Lamp. 8'!AG42</f>
        <v>280</v>
      </c>
      <c r="L15" s="409">
        <f t="shared" si="0"/>
        <v>3136</v>
      </c>
      <c r="M15" s="409">
        <f>'Lamp. 8'!AJ42</f>
        <v>198</v>
      </c>
      <c r="N15" s="409">
        <f>'Lamp. 8'!AK42</f>
        <v>313</v>
      </c>
      <c r="O15" s="409">
        <f>'Lamp. 8'!AL42</f>
        <v>191</v>
      </c>
      <c r="P15" s="409">
        <f>'Lamp. 8'!AM42</f>
        <v>323</v>
      </c>
      <c r="Q15" s="409">
        <f t="shared" si="1"/>
        <v>1025</v>
      </c>
      <c r="R15" s="422">
        <f t="shared" si="2"/>
        <v>4161</v>
      </c>
    </row>
    <row r="16" spans="1:18" ht="23.25" customHeight="1">
      <c r="A16" s="421">
        <v>10</v>
      </c>
      <c r="B16" s="732" t="s">
        <v>104</v>
      </c>
      <c r="C16" s="732"/>
      <c r="D16" s="732"/>
      <c r="E16" s="409">
        <f>'Lamp. 8'!AA43</f>
        <v>256</v>
      </c>
      <c r="F16" s="409">
        <f>'Lamp. 8'!AB43</f>
        <v>423</v>
      </c>
      <c r="G16" s="409">
        <f>'Lamp. 8'!AC43</f>
        <v>175</v>
      </c>
      <c r="H16" s="409">
        <f>'Lamp. 8'!AD43</f>
        <v>87</v>
      </c>
      <c r="I16" s="409">
        <f>'Lamp. 8'!AE43</f>
        <v>307</v>
      </c>
      <c r="J16" s="409">
        <f>'Lamp. 8'!AF43</f>
        <v>1181</v>
      </c>
      <c r="K16" s="409">
        <f>'Lamp. 8'!AG43</f>
        <v>416</v>
      </c>
      <c r="L16" s="409">
        <f t="shared" si="0"/>
        <v>2845</v>
      </c>
      <c r="M16" s="409">
        <f>'Lamp. 8'!AJ43</f>
        <v>218</v>
      </c>
      <c r="N16" s="409">
        <f>'Lamp. 8'!AK43</f>
        <v>320</v>
      </c>
      <c r="O16" s="409">
        <f>'Lamp. 8'!AL43</f>
        <v>230</v>
      </c>
      <c r="P16" s="409">
        <f>'Lamp. 8'!AM43</f>
        <v>203</v>
      </c>
      <c r="Q16" s="409">
        <f t="shared" si="1"/>
        <v>971</v>
      </c>
      <c r="R16" s="422">
        <f t="shared" si="2"/>
        <v>3816</v>
      </c>
    </row>
    <row r="17" spans="1:18" ht="23.25" customHeight="1">
      <c r="A17" s="421">
        <v>11</v>
      </c>
      <c r="B17" s="732" t="s">
        <v>105</v>
      </c>
      <c r="C17" s="732"/>
      <c r="D17" s="732"/>
      <c r="E17" s="409">
        <f>'Lamp. 8'!AA44</f>
        <v>211</v>
      </c>
      <c r="F17" s="409">
        <f>'Lamp. 8'!AB44</f>
        <v>275</v>
      </c>
      <c r="G17" s="409">
        <f>'Lamp. 8'!AC44</f>
        <v>64</v>
      </c>
      <c r="H17" s="409">
        <f>'Lamp. 8'!AD44</f>
        <v>56</v>
      </c>
      <c r="I17" s="409">
        <f>'Lamp. 8'!AE44</f>
        <v>695</v>
      </c>
      <c r="J17" s="409">
        <f>'Lamp. 8'!AF44</f>
        <v>1698</v>
      </c>
      <c r="K17" s="409">
        <f>'Lamp. 8'!AG44</f>
        <v>377</v>
      </c>
      <c r="L17" s="409">
        <f t="shared" si="0"/>
        <v>3376</v>
      </c>
      <c r="M17" s="409">
        <f>'Lamp. 8'!AJ44</f>
        <v>119</v>
      </c>
      <c r="N17" s="409">
        <f>'Lamp. 8'!AK44</f>
        <v>308</v>
      </c>
      <c r="O17" s="409">
        <f>'Lamp. 8'!AL44</f>
        <v>315</v>
      </c>
      <c r="P17" s="409">
        <f>'Lamp. 8'!AM44</f>
        <v>108</v>
      </c>
      <c r="Q17" s="409">
        <f t="shared" si="1"/>
        <v>850</v>
      </c>
      <c r="R17" s="422">
        <f t="shared" si="2"/>
        <v>4226</v>
      </c>
    </row>
    <row r="18" spans="1:18" ht="23.25" customHeight="1">
      <c r="A18" s="421">
        <v>12</v>
      </c>
      <c r="B18" s="732" t="s">
        <v>106</v>
      </c>
      <c r="C18" s="732"/>
      <c r="D18" s="732"/>
      <c r="E18" s="409">
        <f>'Lamp. 8'!AA45</f>
        <v>199</v>
      </c>
      <c r="F18" s="409">
        <f>'Lamp. 8'!AB45</f>
        <v>176</v>
      </c>
      <c r="G18" s="409">
        <f>'Lamp. 8'!AC45</f>
        <v>35</v>
      </c>
      <c r="H18" s="409">
        <f>'Lamp. 8'!AD45</f>
        <v>30</v>
      </c>
      <c r="I18" s="409">
        <f>'Lamp. 8'!AE45</f>
        <v>285</v>
      </c>
      <c r="J18" s="409">
        <f>'Lamp. 8'!AF45</f>
        <v>2432</v>
      </c>
      <c r="K18" s="409">
        <f>'Lamp. 8'!AG45</f>
        <v>507</v>
      </c>
      <c r="L18" s="409">
        <f t="shared" si="0"/>
        <v>3664</v>
      </c>
      <c r="M18" s="409">
        <f>'Lamp. 8'!AJ45</f>
        <v>206</v>
      </c>
      <c r="N18" s="409">
        <f>'Lamp. 8'!AK45</f>
        <v>439</v>
      </c>
      <c r="O18" s="409">
        <f>'Lamp. 8'!AL45</f>
        <v>177</v>
      </c>
      <c r="P18" s="409">
        <f>'Lamp. 8'!AM45</f>
        <v>367</v>
      </c>
      <c r="Q18" s="409">
        <f t="shared" si="1"/>
        <v>1189</v>
      </c>
      <c r="R18" s="422">
        <f t="shared" si="2"/>
        <v>4853</v>
      </c>
    </row>
    <row r="19" spans="1:18" ht="23.25" customHeight="1">
      <c r="A19" s="421">
        <v>13</v>
      </c>
      <c r="B19" s="732" t="s">
        <v>107</v>
      </c>
      <c r="C19" s="732"/>
      <c r="D19" s="732"/>
      <c r="E19" s="409">
        <f>'Lamp. 8'!AA46</f>
        <v>223</v>
      </c>
      <c r="F19" s="409">
        <f>'Lamp. 8'!AB46</f>
        <v>414</v>
      </c>
      <c r="G19" s="409">
        <f>'Lamp. 8'!AC46</f>
        <v>83</v>
      </c>
      <c r="H19" s="409">
        <f>'Lamp. 8'!AD46</f>
        <v>102</v>
      </c>
      <c r="I19" s="409">
        <f>'Lamp. 8'!AE46</f>
        <v>838</v>
      </c>
      <c r="J19" s="409">
        <f>'Lamp. 8'!AF46</f>
        <v>2644</v>
      </c>
      <c r="K19" s="409">
        <f>'Lamp. 8'!AG46</f>
        <v>1275</v>
      </c>
      <c r="L19" s="409">
        <f t="shared" si="0"/>
        <v>5579</v>
      </c>
      <c r="M19" s="409">
        <f>'Lamp. 8'!AJ46</f>
        <v>227</v>
      </c>
      <c r="N19" s="409">
        <f>'Lamp. 8'!AK46</f>
        <v>448</v>
      </c>
      <c r="O19" s="409">
        <f>'Lamp. 8'!AL46</f>
        <v>292</v>
      </c>
      <c r="P19" s="409">
        <f>'Lamp. 8'!AM46</f>
        <v>394</v>
      </c>
      <c r="Q19" s="409">
        <f t="shared" si="1"/>
        <v>1361</v>
      </c>
      <c r="R19" s="422">
        <f t="shared" si="2"/>
        <v>6940</v>
      </c>
    </row>
    <row r="20" spans="1:18" ht="23.25" customHeight="1">
      <c r="A20" s="421">
        <v>14</v>
      </c>
      <c r="B20" s="732" t="s">
        <v>108</v>
      </c>
      <c r="C20" s="732"/>
      <c r="D20" s="732"/>
      <c r="E20" s="409">
        <f>'Lamp. 8'!AA47</f>
        <v>307</v>
      </c>
      <c r="F20" s="409">
        <f>'Lamp. 8'!AB47</f>
        <v>216</v>
      </c>
      <c r="G20" s="409">
        <f>'Lamp. 8'!AC47</f>
        <v>31</v>
      </c>
      <c r="H20" s="409">
        <f>'Lamp. 8'!AD47</f>
        <v>40</v>
      </c>
      <c r="I20" s="409">
        <f>'Lamp. 8'!AE47</f>
        <v>334</v>
      </c>
      <c r="J20" s="409">
        <f>'Lamp. 8'!AF47</f>
        <v>2034</v>
      </c>
      <c r="K20" s="409">
        <f>'Lamp. 8'!AG47</f>
        <v>303</v>
      </c>
      <c r="L20" s="409">
        <f t="shared" si="0"/>
        <v>3265</v>
      </c>
      <c r="M20" s="409">
        <f>'Lamp. 8'!AJ47</f>
        <v>105</v>
      </c>
      <c r="N20" s="409">
        <f>'Lamp. 8'!AK47</f>
        <v>302</v>
      </c>
      <c r="O20" s="409">
        <f>'Lamp. 8'!AL47</f>
        <v>215</v>
      </c>
      <c r="P20" s="409">
        <f>'Lamp. 8'!AM47</f>
        <v>373</v>
      </c>
      <c r="Q20" s="409">
        <f t="shared" si="1"/>
        <v>995</v>
      </c>
      <c r="R20" s="422">
        <f t="shared" si="2"/>
        <v>4260</v>
      </c>
    </row>
    <row r="21" spans="1:18" ht="23.25" customHeight="1">
      <c r="A21" s="421">
        <v>15</v>
      </c>
      <c r="B21" s="732" t="s">
        <v>109</v>
      </c>
      <c r="C21" s="732"/>
      <c r="D21" s="732"/>
      <c r="E21" s="409">
        <f>'Lamp. 8'!AA48</f>
        <v>101</v>
      </c>
      <c r="F21" s="409">
        <f>'Lamp. 8'!AB48</f>
        <v>225</v>
      </c>
      <c r="G21" s="409">
        <f>'Lamp. 8'!AC48</f>
        <v>31</v>
      </c>
      <c r="H21" s="409">
        <f>'Lamp. 8'!AD48</f>
        <v>11</v>
      </c>
      <c r="I21" s="409">
        <f>'Lamp. 8'!AE48</f>
        <v>175</v>
      </c>
      <c r="J21" s="409">
        <f>'Lamp. 8'!AF48</f>
        <v>1229</v>
      </c>
      <c r="K21" s="409">
        <f>'Lamp. 8'!AG48</f>
        <v>213</v>
      </c>
      <c r="L21" s="409">
        <f t="shared" si="0"/>
        <v>1985</v>
      </c>
      <c r="M21" s="409">
        <f>'Lamp. 8'!AJ48</f>
        <v>100</v>
      </c>
      <c r="N21" s="409">
        <f>'Lamp. 8'!AK48</f>
        <v>271</v>
      </c>
      <c r="O21" s="409">
        <f>'Lamp. 8'!AL48</f>
        <v>130</v>
      </c>
      <c r="P21" s="409">
        <f>'Lamp. 8'!AM48</f>
        <v>326</v>
      </c>
      <c r="Q21" s="409">
        <f t="shared" si="1"/>
        <v>827</v>
      </c>
      <c r="R21" s="422">
        <f t="shared" si="2"/>
        <v>2812</v>
      </c>
    </row>
    <row r="22" spans="1:18" ht="23.25" customHeight="1">
      <c r="A22" s="421">
        <v>16</v>
      </c>
      <c r="B22" s="732" t="s">
        <v>110</v>
      </c>
      <c r="C22" s="732"/>
      <c r="D22" s="732"/>
      <c r="E22" s="409">
        <f>'Lamp. 8'!AA49</f>
        <v>107</v>
      </c>
      <c r="F22" s="409">
        <f>'Lamp. 8'!AB49</f>
        <v>149</v>
      </c>
      <c r="G22" s="409">
        <f>'Lamp. 8'!AC49</f>
        <v>10</v>
      </c>
      <c r="H22" s="409">
        <f>'Lamp. 8'!AD49</f>
        <v>26</v>
      </c>
      <c r="I22" s="409">
        <f>'Lamp. 8'!AE49</f>
        <v>375</v>
      </c>
      <c r="J22" s="409">
        <f>'Lamp. 8'!AF49</f>
        <v>1148</v>
      </c>
      <c r="K22" s="409">
        <f>'Lamp. 8'!AG49</f>
        <v>518</v>
      </c>
      <c r="L22" s="409">
        <f t="shared" si="0"/>
        <v>2333</v>
      </c>
      <c r="M22" s="409">
        <f>'Lamp. 8'!AJ49</f>
        <v>92</v>
      </c>
      <c r="N22" s="409">
        <f>'Lamp. 8'!AK49</f>
        <v>292</v>
      </c>
      <c r="O22" s="409">
        <f>'Lamp. 8'!AL49</f>
        <v>124</v>
      </c>
      <c r="P22" s="409">
        <f>'Lamp. 8'!AM49</f>
        <v>114</v>
      </c>
      <c r="Q22" s="409">
        <f t="shared" si="1"/>
        <v>622</v>
      </c>
      <c r="R22" s="422">
        <f t="shared" si="2"/>
        <v>2955</v>
      </c>
    </row>
    <row r="23" spans="1:18" ht="23.25" customHeight="1">
      <c r="A23" s="421">
        <v>17</v>
      </c>
      <c r="B23" s="732" t="s">
        <v>111</v>
      </c>
      <c r="C23" s="732"/>
      <c r="D23" s="732"/>
      <c r="E23" s="409">
        <f>'Lamp. 8'!AA50</f>
        <v>161</v>
      </c>
      <c r="F23" s="409">
        <f>'Lamp. 8'!AB50</f>
        <v>60</v>
      </c>
      <c r="G23" s="409">
        <f>'Lamp. 8'!AC50</f>
        <v>49</v>
      </c>
      <c r="H23" s="409">
        <f>'Lamp. 8'!AD50</f>
        <v>17</v>
      </c>
      <c r="I23" s="409">
        <f>'Lamp. 8'!AE50</f>
        <v>421</v>
      </c>
      <c r="J23" s="409">
        <f>'Lamp. 8'!AF50</f>
        <v>714</v>
      </c>
      <c r="K23" s="409">
        <f>'Lamp. 8'!AG50</f>
        <v>769</v>
      </c>
      <c r="L23" s="409">
        <f t="shared" si="0"/>
        <v>2191</v>
      </c>
      <c r="M23" s="409">
        <f>'Lamp. 8'!AJ50</f>
        <v>107</v>
      </c>
      <c r="N23" s="409">
        <f>'Lamp. 8'!AK50</f>
        <v>264</v>
      </c>
      <c r="O23" s="409">
        <f>'Lamp. 8'!AL50</f>
        <v>155</v>
      </c>
      <c r="P23" s="409">
        <f>'Lamp. 8'!AM50</f>
        <v>220</v>
      </c>
      <c r="Q23" s="409">
        <f t="shared" si="1"/>
        <v>746</v>
      </c>
      <c r="R23" s="422">
        <f t="shared" si="2"/>
        <v>2937</v>
      </c>
    </row>
    <row r="24" spans="1:18" ht="18" customHeight="1">
      <c r="A24" s="421">
        <v>18</v>
      </c>
      <c r="B24" s="732" t="s">
        <v>112</v>
      </c>
      <c r="C24" s="732"/>
      <c r="D24" s="732"/>
      <c r="E24" s="409">
        <f>'Lamp. 8'!AA51</f>
        <v>107</v>
      </c>
      <c r="F24" s="409">
        <f>'Lamp. 8'!AB51</f>
        <v>60</v>
      </c>
      <c r="G24" s="409">
        <f>'Lamp. 8'!AC51</f>
        <v>17</v>
      </c>
      <c r="H24" s="409">
        <f>'Lamp. 8'!AD51</f>
        <v>9</v>
      </c>
      <c r="I24" s="409">
        <f>'Lamp. 8'!AE51</f>
        <v>106</v>
      </c>
      <c r="J24" s="409">
        <f>'Lamp. 8'!AF51</f>
        <v>663</v>
      </c>
      <c r="K24" s="409">
        <f>'Lamp. 8'!AG51</f>
        <v>90</v>
      </c>
      <c r="L24" s="409">
        <f t="shared" si="0"/>
        <v>1052</v>
      </c>
      <c r="M24" s="409">
        <f>'Lamp. 8'!AJ51</f>
        <v>40</v>
      </c>
      <c r="N24" s="409">
        <f>'Lamp. 8'!AK51</f>
        <v>145</v>
      </c>
      <c r="O24" s="409">
        <f>'Lamp. 8'!AL51</f>
        <v>36</v>
      </c>
      <c r="P24" s="409">
        <f>'Lamp. 8'!AM51</f>
        <v>36</v>
      </c>
      <c r="Q24" s="409">
        <f t="shared" si="1"/>
        <v>257</v>
      </c>
      <c r="R24" s="422">
        <f t="shared" si="2"/>
        <v>1309</v>
      </c>
    </row>
    <row r="25" spans="1:18" ht="15.75" customHeight="1" thickBot="1">
      <c r="A25" s="734" t="s">
        <v>70</v>
      </c>
      <c r="B25" s="665"/>
      <c r="C25" s="665"/>
      <c r="D25" s="665"/>
      <c r="E25" s="45">
        <f>SUM(E7:E24)</f>
        <v>4325</v>
      </c>
      <c r="F25" s="45">
        <f t="shared" ref="F25:R25" si="3">SUM(F7:F24)</f>
        <v>4237</v>
      </c>
      <c r="G25" s="45">
        <f t="shared" si="3"/>
        <v>1092</v>
      </c>
      <c r="H25" s="45">
        <f t="shared" si="3"/>
        <v>1111</v>
      </c>
      <c r="I25" s="45">
        <f t="shared" si="3"/>
        <v>8187</v>
      </c>
      <c r="J25" s="45">
        <f t="shared" si="3"/>
        <v>30675</v>
      </c>
      <c r="K25" s="45">
        <f t="shared" si="3"/>
        <v>9829</v>
      </c>
      <c r="L25" s="45">
        <f t="shared" si="3"/>
        <v>59456</v>
      </c>
      <c r="M25" s="64">
        <f>'Lamp. 8'!AJ52</f>
        <v>2688</v>
      </c>
      <c r="N25" s="64">
        <f>'Lamp. 8'!AK52</f>
        <v>5998</v>
      </c>
      <c r="O25" s="64">
        <f>'Lamp. 8'!AL52</f>
        <v>4045</v>
      </c>
      <c r="P25" s="64">
        <f>'Lamp. 8'!AM52</f>
        <v>5795</v>
      </c>
      <c r="Q25" s="64">
        <f t="shared" si="1"/>
        <v>18526</v>
      </c>
      <c r="R25" s="495">
        <f t="shared" si="3"/>
        <v>77982</v>
      </c>
    </row>
    <row r="26" spans="1:18" ht="16.5" customHeight="1" thickTop="1">
      <c r="B26" s="42" t="s">
        <v>203</v>
      </c>
    </row>
  </sheetData>
  <mergeCells count="26">
    <mergeCell ref="B24:D24"/>
    <mergeCell ref="A25:D25"/>
    <mergeCell ref="B18:D18"/>
    <mergeCell ref="B19:D19"/>
    <mergeCell ref="B20:D20"/>
    <mergeCell ref="B21:D21"/>
    <mergeCell ref="B22:D22"/>
    <mergeCell ref="B23:D23"/>
    <mergeCell ref="B17:D17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A1:R1"/>
    <mergeCell ref="A4:A5"/>
    <mergeCell ref="B4:D5"/>
    <mergeCell ref="E4:L4"/>
    <mergeCell ref="M4:Q4"/>
    <mergeCell ref="R4:R5"/>
  </mergeCells>
  <printOptions horizontalCentered="1" verticalCentered="1"/>
  <pageMargins left="0.39370078740157483" right="0.39370078740157483" top="0.74803149606299213" bottom="0.35433070866141736" header="0.31496062992125984" footer="0.31496062992125984"/>
  <pageSetup paperSize="256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27"/>
  <sheetViews>
    <sheetView tabSelected="1" workbookViewId="0">
      <pane ySplit="6" topLeftCell="A7" activePane="bottomLeft" state="frozen"/>
      <selection activeCell="L28" sqref="L28:P32"/>
      <selection pane="bottomLeft" activeCell="M15" sqref="M15"/>
    </sheetView>
  </sheetViews>
  <sheetFormatPr defaultRowHeight="15"/>
  <cols>
    <col min="1" max="1" width="7.7109375" customWidth="1"/>
    <col min="2" max="2" width="14.7109375" customWidth="1"/>
    <col min="3" max="20" width="6.5703125" customWidth="1"/>
  </cols>
  <sheetData>
    <row r="1" spans="1:20">
      <c r="A1" s="46" t="s">
        <v>194</v>
      </c>
      <c r="B1" s="46"/>
      <c r="C1" s="46"/>
      <c r="D1" s="46"/>
    </row>
    <row r="2" spans="1:20">
      <c r="A2" s="46" t="s">
        <v>183</v>
      </c>
      <c r="B2" s="46"/>
      <c r="C2" s="46"/>
      <c r="D2" s="46"/>
    </row>
    <row r="3" spans="1:20" ht="15.75" thickBot="1">
      <c r="A3" s="46" t="s">
        <v>4</v>
      </c>
      <c r="B3" s="46"/>
      <c r="C3" s="46" t="str">
        <f>Lamp.11!I2</f>
        <v>:  FEBRUARI 2019</v>
      </c>
      <c r="D3" s="46"/>
      <c r="R3" t="s">
        <v>195</v>
      </c>
    </row>
    <row r="4" spans="1:20" ht="15.75" thickTop="1">
      <c r="A4" s="672" t="s">
        <v>6</v>
      </c>
      <c r="B4" s="674" t="s">
        <v>80</v>
      </c>
      <c r="C4" s="674" t="s">
        <v>196</v>
      </c>
      <c r="D4" s="674"/>
      <c r="E4" s="674"/>
      <c r="F4" s="674" t="s">
        <v>197</v>
      </c>
      <c r="G4" s="674"/>
      <c r="H4" s="674"/>
      <c r="I4" s="674" t="s">
        <v>198</v>
      </c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82"/>
    </row>
    <row r="5" spans="1:20">
      <c r="A5" s="737"/>
      <c r="B5" s="735"/>
      <c r="C5" s="735" t="s">
        <v>8</v>
      </c>
      <c r="D5" s="735" t="s">
        <v>77</v>
      </c>
      <c r="E5" s="735" t="s">
        <v>58</v>
      </c>
      <c r="F5" s="735" t="s">
        <v>8</v>
      </c>
      <c r="G5" s="735" t="s">
        <v>77</v>
      </c>
      <c r="H5" s="735" t="s">
        <v>58</v>
      </c>
      <c r="I5" s="735" t="s">
        <v>199</v>
      </c>
      <c r="J5" s="735"/>
      <c r="K5" s="735"/>
      <c r="L5" s="735" t="s">
        <v>200</v>
      </c>
      <c r="M5" s="735"/>
      <c r="N5" s="735"/>
      <c r="O5" s="735" t="s">
        <v>201</v>
      </c>
      <c r="P5" s="735"/>
      <c r="Q5" s="735"/>
      <c r="R5" s="735" t="s">
        <v>127</v>
      </c>
      <c r="S5" s="735"/>
      <c r="T5" s="736"/>
    </row>
    <row r="6" spans="1:20">
      <c r="A6" s="737"/>
      <c r="B6" s="735"/>
      <c r="C6" s="735"/>
      <c r="D6" s="735"/>
      <c r="E6" s="735"/>
      <c r="F6" s="735"/>
      <c r="G6" s="735"/>
      <c r="H6" s="735"/>
      <c r="I6" s="481" t="s">
        <v>8</v>
      </c>
      <c r="J6" s="481" t="s">
        <v>77</v>
      </c>
      <c r="K6" s="481" t="s">
        <v>58</v>
      </c>
      <c r="L6" s="481" t="s">
        <v>8</v>
      </c>
      <c r="M6" s="481" t="s">
        <v>77</v>
      </c>
      <c r="N6" s="481" t="s">
        <v>58</v>
      </c>
      <c r="O6" s="481" t="s">
        <v>8</v>
      </c>
      <c r="P6" s="481" t="s">
        <v>77</v>
      </c>
      <c r="Q6" s="481" t="s">
        <v>58</v>
      </c>
      <c r="R6" s="481" t="s">
        <v>8</v>
      </c>
      <c r="S6" s="481" t="s">
        <v>77</v>
      </c>
      <c r="T6" s="584" t="s">
        <v>58</v>
      </c>
    </row>
    <row r="7" spans="1:20" ht="11.25" customHeight="1">
      <c r="A7" s="587">
        <v>1</v>
      </c>
      <c r="B7" s="585">
        <v>2</v>
      </c>
      <c r="C7" s="585">
        <v>3</v>
      </c>
      <c r="D7" s="585">
        <v>4</v>
      </c>
      <c r="E7" s="585">
        <v>5</v>
      </c>
      <c r="F7" s="585">
        <v>6</v>
      </c>
      <c r="G7" s="585">
        <v>7</v>
      </c>
      <c r="H7" s="585">
        <v>8</v>
      </c>
      <c r="I7" s="585">
        <v>9</v>
      </c>
      <c r="J7" s="585">
        <v>10</v>
      </c>
      <c r="K7" s="585">
        <v>11</v>
      </c>
      <c r="L7" s="585">
        <v>12</v>
      </c>
      <c r="M7" s="585">
        <v>13</v>
      </c>
      <c r="N7" s="585">
        <v>14</v>
      </c>
      <c r="O7" s="585">
        <v>15</v>
      </c>
      <c r="P7" s="585">
        <v>16</v>
      </c>
      <c r="Q7" s="585">
        <v>17</v>
      </c>
      <c r="R7" s="585">
        <v>18</v>
      </c>
      <c r="S7" s="585">
        <v>19</v>
      </c>
      <c r="T7" s="586">
        <v>20</v>
      </c>
    </row>
    <row r="8" spans="1:20" ht="21" customHeight="1">
      <c r="A8" s="588">
        <v>1</v>
      </c>
      <c r="B8" s="589" t="s">
        <v>95</v>
      </c>
      <c r="C8" s="4">
        <v>19</v>
      </c>
      <c r="D8" s="4">
        <f>C8</f>
        <v>19</v>
      </c>
      <c r="E8" s="4">
        <f>(D8/C8)*100</f>
        <v>100</v>
      </c>
      <c r="F8" s="4">
        <v>129</v>
      </c>
      <c r="G8" s="4">
        <f>F8</f>
        <v>129</v>
      </c>
      <c r="H8" s="4">
        <f>(G8/F8)*100</f>
        <v>100</v>
      </c>
      <c r="I8" s="4">
        <v>1</v>
      </c>
      <c r="J8" s="4">
        <f>'Lamp. 8'!AH61</f>
        <v>1</v>
      </c>
      <c r="K8" s="4">
        <f>(J8/I8)*100</f>
        <v>100</v>
      </c>
      <c r="L8" s="4">
        <v>1</v>
      </c>
      <c r="M8" s="4">
        <v>1</v>
      </c>
      <c r="N8" s="4">
        <f>M8/L8*100</f>
        <v>100</v>
      </c>
      <c r="O8" s="4">
        <v>0</v>
      </c>
      <c r="P8" s="4">
        <v>1</v>
      </c>
      <c r="Q8" s="4"/>
      <c r="R8" s="4">
        <f>I8+L8+O8</f>
        <v>2</v>
      </c>
      <c r="S8" s="4">
        <f>P8+M8+J8</f>
        <v>3</v>
      </c>
      <c r="T8" s="120">
        <f>(S8/R8)*100</f>
        <v>150</v>
      </c>
    </row>
    <row r="9" spans="1:20" ht="21" customHeight="1">
      <c r="A9" s="121">
        <v>2</v>
      </c>
      <c r="B9" s="162" t="s">
        <v>96</v>
      </c>
      <c r="C9" s="47">
        <v>14</v>
      </c>
      <c r="D9" s="4">
        <f t="shared" ref="D9:D26" si="0">C9</f>
        <v>14</v>
      </c>
      <c r="E9" s="47">
        <f t="shared" ref="E9:E26" si="1">(D9/C9)*100</f>
        <v>100</v>
      </c>
      <c r="F9" s="47">
        <v>103</v>
      </c>
      <c r="G9" s="4">
        <f t="shared" ref="G9:G26" si="2">F9</f>
        <v>103</v>
      </c>
      <c r="H9" s="47">
        <f t="shared" ref="H9:H26" si="3">(G9/F9)*100</f>
        <v>100</v>
      </c>
      <c r="I9" s="47">
        <v>2</v>
      </c>
      <c r="J9" s="4">
        <v>2</v>
      </c>
      <c r="K9" s="4">
        <f t="shared" ref="K9:K26" si="4">(J9/I9)*100</f>
        <v>100</v>
      </c>
      <c r="L9" s="47">
        <v>2</v>
      </c>
      <c r="M9" s="4">
        <v>2</v>
      </c>
      <c r="N9" s="4">
        <f>(M9/L9)*100</f>
        <v>100</v>
      </c>
      <c r="O9" s="47">
        <v>1</v>
      </c>
      <c r="P9" s="4">
        <v>2</v>
      </c>
      <c r="Q9" s="4">
        <f>P9/O9*100</f>
        <v>200</v>
      </c>
      <c r="R9" s="47">
        <f t="shared" ref="R9:R25" si="5">I9+L9+O9</f>
        <v>5</v>
      </c>
      <c r="S9" s="4">
        <f t="shared" ref="S9:S25" si="6">P9+M9+J9</f>
        <v>6</v>
      </c>
      <c r="T9" s="122">
        <f t="shared" ref="T9:T25" si="7">(S9/R9)*100</f>
        <v>120</v>
      </c>
    </row>
    <row r="10" spans="1:20" ht="21" customHeight="1">
      <c r="A10" s="121">
        <v>3</v>
      </c>
      <c r="B10" s="162" t="s">
        <v>97</v>
      </c>
      <c r="C10" s="47">
        <v>13</v>
      </c>
      <c r="D10" s="4">
        <f t="shared" si="0"/>
        <v>13</v>
      </c>
      <c r="E10" s="47">
        <f t="shared" si="1"/>
        <v>100</v>
      </c>
      <c r="F10" s="47">
        <v>109</v>
      </c>
      <c r="G10" s="4">
        <f t="shared" si="2"/>
        <v>109</v>
      </c>
      <c r="H10" s="47">
        <f t="shared" si="3"/>
        <v>100</v>
      </c>
      <c r="I10" s="47">
        <v>1</v>
      </c>
      <c r="J10" s="4">
        <v>2</v>
      </c>
      <c r="K10" s="4">
        <f t="shared" si="4"/>
        <v>200</v>
      </c>
      <c r="L10" s="47">
        <v>0</v>
      </c>
      <c r="M10" s="4">
        <v>0</v>
      </c>
      <c r="N10" s="4">
        <v>0</v>
      </c>
      <c r="O10" s="47">
        <v>0</v>
      </c>
      <c r="P10" s="4">
        <v>0</v>
      </c>
      <c r="Q10" s="4">
        <v>0</v>
      </c>
      <c r="R10" s="47">
        <f t="shared" si="5"/>
        <v>1</v>
      </c>
      <c r="S10" s="4">
        <f t="shared" si="6"/>
        <v>2</v>
      </c>
      <c r="T10" s="122">
        <f t="shared" si="7"/>
        <v>200</v>
      </c>
    </row>
    <row r="11" spans="1:20" ht="21" customHeight="1">
      <c r="A11" s="121">
        <v>4</v>
      </c>
      <c r="B11" s="162" t="s">
        <v>98</v>
      </c>
      <c r="C11" s="47">
        <v>18</v>
      </c>
      <c r="D11" s="4">
        <f t="shared" si="0"/>
        <v>18</v>
      </c>
      <c r="E11" s="47">
        <f t="shared" si="1"/>
        <v>100</v>
      </c>
      <c r="F11" s="47">
        <v>117</v>
      </c>
      <c r="G11" s="4">
        <f t="shared" si="2"/>
        <v>117</v>
      </c>
      <c r="H11" s="47">
        <f t="shared" si="3"/>
        <v>100</v>
      </c>
      <c r="I11" s="47">
        <v>2</v>
      </c>
      <c r="J11" s="4">
        <v>2</v>
      </c>
      <c r="K11" s="4">
        <f t="shared" si="4"/>
        <v>100</v>
      </c>
      <c r="L11" s="47">
        <v>0</v>
      </c>
      <c r="M11" s="4">
        <v>1</v>
      </c>
      <c r="N11" s="4">
        <v>0</v>
      </c>
      <c r="O11" s="47">
        <v>1</v>
      </c>
      <c r="P11" s="4">
        <v>0</v>
      </c>
      <c r="Q11" s="4">
        <f>P11/O11*100</f>
        <v>0</v>
      </c>
      <c r="R11" s="47">
        <f t="shared" si="5"/>
        <v>3</v>
      </c>
      <c r="S11" s="4">
        <f t="shared" si="6"/>
        <v>3</v>
      </c>
      <c r="T11" s="122">
        <f t="shared" si="7"/>
        <v>100</v>
      </c>
    </row>
    <row r="12" spans="1:20" ht="21" customHeight="1">
      <c r="A12" s="121">
        <v>5</v>
      </c>
      <c r="B12" s="162" t="s">
        <v>99</v>
      </c>
      <c r="C12" s="47">
        <v>13</v>
      </c>
      <c r="D12" s="4">
        <f t="shared" si="0"/>
        <v>13</v>
      </c>
      <c r="E12" s="47">
        <f t="shared" si="1"/>
        <v>100</v>
      </c>
      <c r="F12" s="47">
        <v>71</v>
      </c>
      <c r="G12" s="4">
        <f t="shared" si="2"/>
        <v>71</v>
      </c>
      <c r="H12" s="47">
        <f t="shared" si="3"/>
        <v>100</v>
      </c>
      <c r="I12" s="47">
        <v>1</v>
      </c>
      <c r="J12" s="4">
        <v>2</v>
      </c>
      <c r="K12" s="4">
        <f t="shared" si="4"/>
        <v>200</v>
      </c>
      <c r="L12" s="47">
        <v>1</v>
      </c>
      <c r="M12" s="4">
        <v>1</v>
      </c>
      <c r="N12" s="4">
        <f>M12/L12*100</f>
        <v>100</v>
      </c>
      <c r="O12" s="47">
        <v>1</v>
      </c>
      <c r="P12" s="4">
        <v>0</v>
      </c>
      <c r="Q12" s="4">
        <f>P12/O12*100</f>
        <v>0</v>
      </c>
      <c r="R12" s="47">
        <f t="shared" si="5"/>
        <v>3</v>
      </c>
      <c r="S12" s="4">
        <f t="shared" si="6"/>
        <v>3</v>
      </c>
      <c r="T12" s="122">
        <f t="shared" si="7"/>
        <v>100</v>
      </c>
    </row>
    <row r="13" spans="1:20" ht="21" customHeight="1">
      <c r="A13" s="121">
        <v>6</v>
      </c>
      <c r="B13" s="162" t="s">
        <v>100</v>
      </c>
      <c r="C13" s="47">
        <v>17</v>
      </c>
      <c r="D13" s="4">
        <f t="shared" si="0"/>
        <v>17</v>
      </c>
      <c r="E13" s="47">
        <f t="shared" si="1"/>
        <v>100</v>
      </c>
      <c r="F13" s="47">
        <v>99</v>
      </c>
      <c r="G13" s="4">
        <f t="shared" si="2"/>
        <v>99</v>
      </c>
      <c r="H13" s="47">
        <f t="shared" si="3"/>
        <v>100</v>
      </c>
      <c r="I13" s="47">
        <v>3</v>
      </c>
      <c r="J13" s="4">
        <v>3</v>
      </c>
      <c r="K13" s="4">
        <f t="shared" si="4"/>
        <v>100</v>
      </c>
      <c r="L13" s="47">
        <v>0</v>
      </c>
      <c r="M13" s="4">
        <v>1</v>
      </c>
      <c r="N13" s="4">
        <v>0</v>
      </c>
      <c r="O13" s="47">
        <v>0</v>
      </c>
      <c r="P13" s="4">
        <v>0</v>
      </c>
      <c r="Q13" s="4">
        <v>0</v>
      </c>
      <c r="R13" s="47">
        <f t="shared" si="5"/>
        <v>3</v>
      </c>
      <c r="S13" s="4">
        <f t="shared" si="6"/>
        <v>4</v>
      </c>
      <c r="T13" s="353">
        <f t="shared" si="7"/>
        <v>133.33333333333331</v>
      </c>
    </row>
    <row r="14" spans="1:20" ht="21" customHeight="1">
      <c r="A14" s="121">
        <v>7</v>
      </c>
      <c r="B14" s="162" t="s">
        <v>101</v>
      </c>
      <c r="C14" s="47">
        <v>14</v>
      </c>
      <c r="D14" s="4">
        <f t="shared" si="0"/>
        <v>14</v>
      </c>
      <c r="E14" s="47">
        <f t="shared" si="1"/>
        <v>100</v>
      </c>
      <c r="F14" s="47">
        <v>116</v>
      </c>
      <c r="G14" s="4">
        <f>F14</f>
        <v>116</v>
      </c>
      <c r="H14" s="47">
        <f t="shared" si="3"/>
        <v>100</v>
      </c>
      <c r="I14" s="47">
        <v>2</v>
      </c>
      <c r="J14" s="4">
        <v>1</v>
      </c>
      <c r="K14" s="4">
        <f t="shared" si="4"/>
        <v>50</v>
      </c>
      <c r="L14" s="47">
        <v>0</v>
      </c>
      <c r="M14" s="4">
        <v>0</v>
      </c>
      <c r="N14" s="4">
        <v>0</v>
      </c>
      <c r="O14" s="47">
        <v>1</v>
      </c>
      <c r="P14" s="4">
        <v>2</v>
      </c>
      <c r="Q14" s="4">
        <f>P14/O14*100</f>
        <v>200</v>
      </c>
      <c r="R14" s="47">
        <f t="shared" si="5"/>
        <v>3</v>
      </c>
      <c r="S14" s="4">
        <f t="shared" si="6"/>
        <v>3</v>
      </c>
      <c r="T14" s="122">
        <f t="shared" si="7"/>
        <v>100</v>
      </c>
    </row>
    <row r="15" spans="1:20" ht="21" customHeight="1">
      <c r="A15" s="121">
        <v>8</v>
      </c>
      <c r="B15" s="162" t="s">
        <v>102</v>
      </c>
      <c r="C15" s="47">
        <v>19</v>
      </c>
      <c r="D15" s="4">
        <f t="shared" si="0"/>
        <v>19</v>
      </c>
      <c r="E15" s="47">
        <f t="shared" si="1"/>
        <v>100</v>
      </c>
      <c r="F15" s="47">
        <v>104</v>
      </c>
      <c r="G15" s="4">
        <f t="shared" si="2"/>
        <v>104</v>
      </c>
      <c r="H15" s="47">
        <f t="shared" si="3"/>
        <v>100</v>
      </c>
      <c r="I15" s="47">
        <v>1</v>
      </c>
      <c r="J15" s="4">
        <v>2</v>
      </c>
      <c r="K15" s="4">
        <f t="shared" si="4"/>
        <v>200</v>
      </c>
      <c r="L15" s="47">
        <v>0</v>
      </c>
      <c r="M15" s="4">
        <v>0</v>
      </c>
      <c r="N15" s="4">
        <v>0</v>
      </c>
      <c r="O15" s="47">
        <v>0</v>
      </c>
      <c r="P15" s="4">
        <v>0</v>
      </c>
      <c r="Q15" s="4">
        <v>0</v>
      </c>
      <c r="R15" s="47">
        <f t="shared" si="5"/>
        <v>1</v>
      </c>
      <c r="S15" s="4">
        <f t="shared" si="6"/>
        <v>2</v>
      </c>
      <c r="T15" s="122">
        <f t="shared" si="7"/>
        <v>200</v>
      </c>
    </row>
    <row r="16" spans="1:20" ht="21" customHeight="1">
      <c r="A16" s="121">
        <v>9</v>
      </c>
      <c r="B16" s="162" t="s">
        <v>103</v>
      </c>
      <c r="C16" s="47">
        <v>16</v>
      </c>
      <c r="D16" s="4">
        <f t="shared" si="0"/>
        <v>16</v>
      </c>
      <c r="E16" s="47">
        <f t="shared" si="1"/>
        <v>100</v>
      </c>
      <c r="F16" s="47">
        <v>109</v>
      </c>
      <c r="G16" s="4">
        <f t="shared" si="2"/>
        <v>109</v>
      </c>
      <c r="H16" s="47">
        <f t="shared" si="3"/>
        <v>100</v>
      </c>
      <c r="I16" s="47">
        <v>2</v>
      </c>
      <c r="J16" s="4">
        <v>3</v>
      </c>
      <c r="K16" s="4">
        <f t="shared" si="4"/>
        <v>150</v>
      </c>
      <c r="L16" s="47">
        <v>0</v>
      </c>
      <c r="M16" s="4">
        <v>0</v>
      </c>
      <c r="N16" s="4">
        <v>0</v>
      </c>
      <c r="O16" s="47">
        <v>0</v>
      </c>
      <c r="P16" s="4">
        <v>0</v>
      </c>
      <c r="Q16" s="4">
        <v>0</v>
      </c>
      <c r="R16" s="47">
        <f t="shared" si="5"/>
        <v>2</v>
      </c>
      <c r="S16" s="4">
        <f t="shared" si="6"/>
        <v>3</v>
      </c>
      <c r="T16" s="122">
        <f t="shared" si="7"/>
        <v>150</v>
      </c>
    </row>
    <row r="17" spans="1:20" ht="21" customHeight="1">
      <c r="A17" s="121">
        <v>10</v>
      </c>
      <c r="B17" s="162" t="s">
        <v>104</v>
      </c>
      <c r="C17" s="47">
        <v>7</v>
      </c>
      <c r="D17" s="4">
        <f t="shared" si="0"/>
        <v>7</v>
      </c>
      <c r="E17" s="47">
        <f t="shared" si="1"/>
        <v>100</v>
      </c>
      <c r="F17" s="47">
        <v>54</v>
      </c>
      <c r="G17" s="4">
        <f t="shared" si="2"/>
        <v>54</v>
      </c>
      <c r="H17" s="47">
        <f t="shared" si="3"/>
        <v>100</v>
      </c>
      <c r="I17" s="47">
        <v>1</v>
      </c>
      <c r="J17" s="4">
        <v>1</v>
      </c>
      <c r="K17" s="4">
        <f t="shared" si="4"/>
        <v>100</v>
      </c>
      <c r="L17" s="47">
        <v>0</v>
      </c>
      <c r="M17" s="4">
        <v>0</v>
      </c>
      <c r="N17" s="4">
        <v>0</v>
      </c>
      <c r="O17" s="47">
        <v>0</v>
      </c>
      <c r="P17" s="4">
        <v>0</v>
      </c>
      <c r="Q17" s="4">
        <v>0</v>
      </c>
      <c r="R17" s="47">
        <f t="shared" si="5"/>
        <v>1</v>
      </c>
      <c r="S17" s="4">
        <f t="shared" si="6"/>
        <v>1</v>
      </c>
      <c r="T17" s="122">
        <f t="shared" si="7"/>
        <v>100</v>
      </c>
    </row>
    <row r="18" spans="1:20" ht="21" customHeight="1">
      <c r="A18" s="121">
        <v>11</v>
      </c>
      <c r="B18" s="162" t="s">
        <v>105</v>
      </c>
      <c r="C18" s="47">
        <v>13</v>
      </c>
      <c r="D18" s="4">
        <f t="shared" si="0"/>
        <v>13</v>
      </c>
      <c r="E18" s="47">
        <f t="shared" si="1"/>
        <v>100</v>
      </c>
      <c r="F18" s="47">
        <v>47</v>
      </c>
      <c r="G18" s="4">
        <f t="shared" si="2"/>
        <v>47</v>
      </c>
      <c r="H18" s="47">
        <f t="shared" si="3"/>
        <v>100</v>
      </c>
      <c r="I18" s="47">
        <v>1</v>
      </c>
      <c r="J18" s="4">
        <v>1</v>
      </c>
      <c r="K18" s="4">
        <f t="shared" si="4"/>
        <v>100</v>
      </c>
      <c r="L18" s="47">
        <v>1</v>
      </c>
      <c r="M18" s="4">
        <v>1</v>
      </c>
      <c r="N18" s="4">
        <f>M18/L18*100</f>
        <v>100</v>
      </c>
      <c r="O18" s="47">
        <v>0</v>
      </c>
      <c r="P18" s="4">
        <v>0</v>
      </c>
      <c r="Q18" s="4">
        <v>0</v>
      </c>
      <c r="R18" s="47">
        <f t="shared" si="5"/>
        <v>2</v>
      </c>
      <c r="S18" s="4">
        <f t="shared" si="6"/>
        <v>2</v>
      </c>
      <c r="T18" s="122">
        <f t="shared" si="7"/>
        <v>100</v>
      </c>
    </row>
    <row r="19" spans="1:20" ht="21" customHeight="1">
      <c r="A19" s="121">
        <v>12</v>
      </c>
      <c r="B19" s="162" t="s">
        <v>106</v>
      </c>
      <c r="C19" s="47">
        <v>11</v>
      </c>
      <c r="D19" s="4">
        <f t="shared" si="0"/>
        <v>11</v>
      </c>
      <c r="E19" s="47">
        <f t="shared" si="1"/>
        <v>100</v>
      </c>
      <c r="F19" s="47">
        <v>112</v>
      </c>
      <c r="G19" s="4">
        <f t="shared" si="2"/>
        <v>112</v>
      </c>
      <c r="H19" s="47">
        <f t="shared" si="3"/>
        <v>100</v>
      </c>
      <c r="I19" s="47">
        <v>1</v>
      </c>
      <c r="J19" s="4">
        <v>1</v>
      </c>
      <c r="K19" s="4">
        <f t="shared" si="4"/>
        <v>100</v>
      </c>
      <c r="L19" s="47">
        <v>0</v>
      </c>
      <c r="M19" s="4">
        <v>0</v>
      </c>
      <c r="N19" s="4">
        <v>0</v>
      </c>
      <c r="O19" s="47">
        <v>0</v>
      </c>
      <c r="P19" s="4">
        <v>0</v>
      </c>
      <c r="Q19" s="4">
        <v>0</v>
      </c>
      <c r="R19" s="47">
        <f t="shared" si="5"/>
        <v>1</v>
      </c>
      <c r="S19" s="4">
        <f t="shared" si="6"/>
        <v>1</v>
      </c>
      <c r="T19" s="122">
        <f t="shared" si="7"/>
        <v>100</v>
      </c>
    </row>
    <row r="20" spans="1:20" ht="21" customHeight="1">
      <c r="A20" s="121">
        <v>13</v>
      </c>
      <c r="B20" s="162" t="s">
        <v>107</v>
      </c>
      <c r="C20" s="47">
        <v>12</v>
      </c>
      <c r="D20" s="4">
        <f t="shared" si="0"/>
        <v>12</v>
      </c>
      <c r="E20" s="47">
        <f t="shared" si="1"/>
        <v>100</v>
      </c>
      <c r="F20" s="47">
        <v>68</v>
      </c>
      <c r="G20" s="4">
        <f t="shared" si="2"/>
        <v>68</v>
      </c>
      <c r="H20" s="47">
        <f t="shared" si="3"/>
        <v>100</v>
      </c>
      <c r="I20" s="47">
        <v>2</v>
      </c>
      <c r="J20" s="4">
        <v>3</v>
      </c>
      <c r="K20" s="4">
        <f t="shared" si="4"/>
        <v>150</v>
      </c>
      <c r="L20" s="47">
        <v>1</v>
      </c>
      <c r="M20" s="4">
        <v>0</v>
      </c>
      <c r="N20" s="4">
        <f t="shared" ref="N20" si="8">M20/L20*100</f>
        <v>0</v>
      </c>
      <c r="O20" s="47">
        <v>0</v>
      </c>
      <c r="P20" s="4">
        <v>0</v>
      </c>
      <c r="Q20" s="4">
        <v>0</v>
      </c>
      <c r="R20" s="47">
        <f t="shared" si="5"/>
        <v>3</v>
      </c>
      <c r="S20" s="4">
        <f t="shared" si="6"/>
        <v>3</v>
      </c>
      <c r="T20" s="122">
        <f t="shared" si="7"/>
        <v>100</v>
      </c>
    </row>
    <row r="21" spans="1:20" ht="21" customHeight="1">
      <c r="A21" s="121">
        <v>14</v>
      </c>
      <c r="B21" s="162" t="s">
        <v>108</v>
      </c>
      <c r="C21" s="47">
        <v>13</v>
      </c>
      <c r="D21" s="4">
        <f t="shared" si="0"/>
        <v>13</v>
      </c>
      <c r="E21" s="47">
        <f t="shared" si="1"/>
        <v>100</v>
      </c>
      <c r="F21" s="47">
        <v>125</v>
      </c>
      <c r="G21" s="4">
        <f t="shared" si="2"/>
        <v>125</v>
      </c>
      <c r="H21" s="47">
        <f t="shared" si="3"/>
        <v>100</v>
      </c>
      <c r="I21" s="47">
        <v>3</v>
      </c>
      <c r="J21" s="4">
        <v>3</v>
      </c>
      <c r="K21" s="4">
        <f t="shared" si="4"/>
        <v>100</v>
      </c>
      <c r="L21" s="47">
        <v>0</v>
      </c>
      <c r="M21" s="4">
        <v>0</v>
      </c>
      <c r="N21" s="4">
        <v>0</v>
      </c>
      <c r="O21" s="47">
        <v>0</v>
      </c>
      <c r="P21" s="4">
        <v>0</v>
      </c>
      <c r="Q21" s="4">
        <v>0</v>
      </c>
      <c r="R21" s="47">
        <f t="shared" si="5"/>
        <v>3</v>
      </c>
      <c r="S21" s="4">
        <f t="shared" si="6"/>
        <v>3</v>
      </c>
      <c r="T21" s="122">
        <f t="shared" si="7"/>
        <v>100</v>
      </c>
    </row>
    <row r="22" spans="1:20" ht="21" customHeight="1">
      <c r="A22" s="121">
        <v>15</v>
      </c>
      <c r="B22" s="162" t="s">
        <v>109</v>
      </c>
      <c r="C22" s="47">
        <v>14</v>
      </c>
      <c r="D22" s="4">
        <f t="shared" si="0"/>
        <v>14</v>
      </c>
      <c r="E22" s="47">
        <f t="shared" si="1"/>
        <v>100</v>
      </c>
      <c r="F22" s="47">
        <v>60</v>
      </c>
      <c r="G22" s="4">
        <f t="shared" si="2"/>
        <v>60</v>
      </c>
      <c r="H22" s="47">
        <f t="shared" si="3"/>
        <v>100</v>
      </c>
      <c r="I22" s="47">
        <v>3</v>
      </c>
      <c r="J22" s="4">
        <v>3</v>
      </c>
      <c r="K22" s="4">
        <f t="shared" si="4"/>
        <v>100</v>
      </c>
      <c r="L22" s="47">
        <v>0</v>
      </c>
      <c r="M22" s="4">
        <v>0</v>
      </c>
      <c r="N22" s="4">
        <v>0</v>
      </c>
      <c r="O22" s="47">
        <v>0</v>
      </c>
      <c r="P22" s="4">
        <v>0</v>
      </c>
      <c r="Q22" s="4">
        <v>0</v>
      </c>
      <c r="R22" s="47">
        <f t="shared" si="5"/>
        <v>3</v>
      </c>
      <c r="S22" s="4">
        <f t="shared" si="6"/>
        <v>3</v>
      </c>
      <c r="T22" s="122">
        <f t="shared" si="7"/>
        <v>100</v>
      </c>
    </row>
    <row r="23" spans="1:20" ht="21" customHeight="1">
      <c r="A23" s="121">
        <v>16</v>
      </c>
      <c r="B23" s="162" t="s">
        <v>110</v>
      </c>
      <c r="C23" s="47">
        <v>9</v>
      </c>
      <c r="D23" s="4">
        <f t="shared" si="0"/>
        <v>9</v>
      </c>
      <c r="E23" s="47">
        <f t="shared" si="1"/>
        <v>100</v>
      </c>
      <c r="F23" s="47">
        <v>72</v>
      </c>
      <c r="G23" s="4">
        <f t="shared" si="2"/>
        <v>72</v>
      </c>
      <c r="H23" s="47">
        <f t="shared" si="3"/>
        <v>100</v>
      </c>
      <c r="I23" s="47">
        <v>2</v>
      </c>
      <c r="J23" s="4">
        <v>2</v>
      </c>
      <c r="K23" s="4">
        <f t="shared" si="4"/>
        <v>100</v>
      </c>
      <c r="L23" s="47">
        <v>0</v>
      </c>
      <c r="M23" s="4">
        <v>0</v>
      </c>
      <c r="N23" s="4">
        <v>0</v>
      </c>
      <c r="O23" s="47">
        <v>0</v>
      </c>
      <c r="P23" s="4">
        <v>0</v>
      </c>
      <c r="Q23" s="4">
        <v>0</v>
      </c>
      <c r="R23" s="47">
        <f t="shared" si="5"/>
        <v>2</v>
      </c>
      <c r="S23" s="4">
        <f t="shared" si="6"/>
        <v>2</v>
      </c>
      <c r="T23" s="122">
        <f t="shared" si="7"/>
        <v>100</v>
      </c>
    </row>
    <row r="24" spans="1:20" ht="21" customHeight="1">
      <c r="A24" s="121">
        <v>17</v>
      </c>
      <c r="B24" s="162" t="s">
        <v>111</v>
      </c>
      <c r="C24" s="47">
        <v>6</v>
      </c>
      <c r="D24" s="4">
        <f t="shared" si="0"/>
        <v>6</v>
      </c>
      <c r="E24" s="47">
        <f t="shared" si="1"/>
        <v>100</v>
      </c>
      <c r="F24" s="47">
        <v>27</v>
      </c>
      <c r="G24" s="4">
        <f t="shared" si="2"/>
        <v>27</v>
      </c>
      <c r="H24" s="47">
        <f t="shared" si="3"/>
        <v>100</v>
      </c>
      <c r="I24" s="47">
        <v>1</v>
      </c>
      <c r="J24" s="4">
        <v>2</v>
      </c>
      <c r="K24" s="4">
        <f t="shared" si="4"/>
        <v>200</v>
      </c>
      <c r="L24" s="47">
        <v>0</v>
      </c>
      <c r="M24" s="4">
        <v>0</v>
      </c>
      <c r="N24" s="4">
        <v>0</v>
      </c>
      <c r="O24" s="47">
        <v>0</v>
      </c>
      <c r="P24" s="4">
        <v>0</v>
      </c>
      <c r="Q24" s="4">
        <v>0</v>
      </c>
      <c r="R24" s="47">
        <f t="shared" si="5"/>
        <v>1</v>
      </c>
      <c r="S24" s="4">
        <f t="shared" si="6"/>
        <v>2</v>
      </c>
      <c r="T24" s="122">
        <f t="shared" si="7"/>
        <v>200</v>
      </c>
    </row>
    <row r="25" spans="1:20" ht="21" customHeight="1">
      <c r="A25" s="123">
        <v>18</v>
      </c>
      <c r="B25" s="163" t="s">
        <v>112</v>
      </c>
      <c r="C25" s="10">
        <v>11</v>
      </c>
      <c r="D25" s="4">
        <f t="shared" si="0"/>
        <v>11</v>
      </c>
      <c r="E25" s="9">
        <f t="shared" si="1"/>
        <v>100</v>
      </c>
      <c r="F25" s="10">
        <v>47</v>
      </c>
      <c r="G25" s="4">
        <f t="shared" si="2"/>
        <v>47</v>
      </c>
      <c r="H25" s="9">
        <f t="shared" si="3"/>
        <v>100</v>
      </c>
      <c r="I25" s="10">
        <v>0</v>
      </c>
      <c r="J25" s="4">
        <v>1</v>
      </c>
      <c r="K25" s="4">
        <v>0</v>
      </c>
      <c r="L25" s="10">
        <v>1</v>
      </c>
      <c r="M25" s="4">
        <v>1</v>
      </c>
      <c r="N25" s="4">
        <v>100</v>
      </c>
      <c r="O25" s="10">
        <v>1</v>
      </c>
      <c r="P25" s="4">
        <v>0</v>
      </c>
      <c r="Q25" s="4">
        <f>P25/O25*100</f>
        <v>0</v>
      </c>
      <c r="R25" s="10">
        <f t="shared" si="5"/>
        <v>2</v>
      </c>
      <c r="S25" s="4">
        <f t="shared" si="6"/>
        <v>2</v>
      </c>
      <c r="T25" s="124">
        <f t="shared" si="7"/>
        <v>100</v>
      </c>
    </row>
    <row r="26" spans="1:20" ht="16.5" customHeight="1" thickBot="1">
      <c r="A26" s="670" t="s">
        <v>202</v>
      </c>
      <c r="B26" s="671"/>
      <c r="C26" s="64">
        <f>SUM(C8:C25)</f>
        <v>239</v>
      </c>
      <c r="D26" s="64">
        <f t="shared" si="0"/>
        <v>239</v>
      </c>
      <c r="E26" s="64">
        <f t="shared" si="1"/>
        <v>100</v>
      </c>
      <c r="F26" s="64">
        <f t="shared" ref="F26:S26" si="9">SUM(F8:F25)</f>
        <v>1569</v>
      </c>
      <c r="G26" s="64">
        <f t="shared" si="2"/>
        <v>1569</v>
      </c>
      <c r="H26" s="64">
        <f t="shared" si="3"/>
        <v>100</v>
      </c>
      <c r="I26" s="64">
        <f t="shared" si="9"/>
        <v>29</v>
      </c>
      <c r="J26" s="64">
        <f t="shared" si="9"/>
        <v>35</v>
      </c>
      <c r="K26" s="530">
        <f t="shared" si="4"/>
        <v>120.68965517241379</v>
      </c>
      <c r="L26" s="64">
        <f t="shared" si="9"/>
        <v>7</v>
      </c>
      <c r="M26" s="64">
        <f t="shared" si="9"/>
        <v>8</v>
      </c>
      <c r="N26" s="529">
        <f>M26/L26*100</f>
        <v>114.28571428571428</v>
      </c>
      <c r="O26" s="64">
        <f t="shared" si="9"/>
        <v>5</v>
      </c>
      <c r="P26" s="64">
        <f t="shared" si="9"/>
        <v>5</v>
      </c>
      <c r="Q26" s="64">
        <f>P26/O26*100</f>
        <v>100</v>
      </c>
      <c r="R26" s="64">
        <f t="shared" si="9"/>
        <v>41</v>
      </c>
      <c r="S26" s="64">
        <f t="shared" si="9"/>
        <v>48</v>
      </c>
      <c r="T26" s="531">
        <f>(S26/R26)*100</f>
        <v>117.07317073170731</v>
      </c>
    </row>
    <row r="27" spans="1:20" ht="15.75" thickTop="1">
      <c r="B27" s="48" t="s">
        <v>560</v>
      </c>
    </row>
  </sheetData>
  <mergeCells count="16">
    <mergeCell ref="A26:B26"/>
    <mergeCell ref="A4:A6"/>
    <mergeCell ref="B4:B6"/>
    <mergeCell ref="C4:E4"/>
    <mergeCell ref="F4:H4"/>
    <mergeCell ref="H5:H6"/>
    <mergeCell ref="I4:T4"/>
    <mergeCell ref="C5:C6"/>
    <mergeCell ref="D5:D6"/>
    <mergeCell ref="E5:E6"/>
    <mergeCell ref="F5:F6"/>
    <mergeCell ref="G5:G6"/>
    <mergeCell ref="I5:K5"/>
    <mergeCell ref="L5:N5"/>
    <mergeCell ref="O5:Q5"/>
    <mergeCell ref="R5:T5"/>
  </mergeCells>
  <pageMargins left="0.70866141732283472" right="0.70866141732283472" top="0.74803149606299213" bottom="0.74803149606299213" header="0.31496062992125984" footer="0.31496062992125984"/>
  <pageSetup paperSize="256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W32"/>
  <sheetViews>
    <sheetView zoomScale="80" zoomScaleNormal="80" workbookViewId="0">
      <pane ySplit="8" topLeftCell="A25" activePane="bottomLeft" state="frozen"/>
      <selection activeCell="L28" sqref="L28:P32"/>
      <selection pane="bottomLeft" activeCell="L28" sqref="L28:P32"/>
    </sheetView>
  </sheetViews>
  <sheetFormatPr defaultRowHeight="15"/>
  <cols>
    <col min="1" max="1" width="4.28515625" customWidth="1"/>
    <col min="2" max="2" width="5.140625" customWidth="1"/>
    <col min="3" max="3" width="0.5703125" customWidth="1"/>
    <col min="4" max="4" width="1.140625" hidden="1" customWidth="1"/>
    <col min="5" max="5" width="5.7109375" style="500" customWidth="1"/>
    <col min="6" max="7" width="4.7109375" style="500" customWidth="1"/>
    <col min="8" max="8" width="7" style="500" customWidth="1"/>
    <col min="9" max="9" width="6.28515625" style="500" customWidth="1"/>
    <col min="10" max="10" width="6.5703125" style="500" customWidth="1"/>
    <col min="11" max="11" width="6.28515625" style="500" customWidth="1"/>
    <col min="12" max="12" width="6.140625" style="500" customWidth="1"/>
    <col min="13" max="13" width="6.42578125" style="500" customWidth="1"/>
    <col min="14" max="14" width="6" style="500" customWidth="1"/>
    <col min="15" max="15" width="6.140625" style="500" customWidth="1"/>
    <col min="16" max="16" width="6.5703125" style="500" customWidth="1"/>
    <col min="17" max="17" width="7.28515625" style="500" customWidth="1"/>
    <col min="18" max="18" width="5.5703125" style="500" customWidth="1"/>
    <col min="19" max="19" width="6" style="500" customWidth="1"/>
    <col min="20" max="20" width="4.85546875" style="500" customWidth="1"/>
    <col min="21" max="21" width="5.140625" style="500" customWidth="1"/>
    <col min="22" max="23" width="6.28515625" style="500" customWidth="1"/>
    <col min="24" max="24" width="6.42578125" style="500" customWidth="1"/>
    <col min="25" max="25" width="6.7109375" style="500" customWidth="1"/>
    <col min="26" max="26" width="5.140625" style="500" customWidth="1"/>
    <col min="27" max="27" width="6.7109375" style="500" customWidth="1"/>
    <col min="28" max="28" width="6.140625" style="500" customWidth="1"/>
    <col min="29" max="29" width="6.28515625" style="500" customWidth="1"/>
    <col min="30" max="30" width="6" style="500" customWidth="1"/>
    <col min="31" max="31" width="7.28515625" style="500" customWidth="1"/>
    <col min="32" max="32" width="6.7109375" style="500" customWidth="1"/>
    <col min="33" max="33" width="5.7109375" style="500" customWidth="1"/>
    <col min="34" max="34" width="5.140625" style="500" customWidth="1"/>
    <col min="35" max="35" width="4.7109375" style="500" customWidth="1"/>
    <col min="36" max="36" width="6.42578125" style="524" customWidth="1"/>
    <col min="37" max="37" width="7" style="500" customWidth="1"/>
    <col min="38" max="38" width="5.5703125" style="500" customWidth="1"/>
    <col min="39" max="39" width="6.28515625" style="500" customWidth="1"/>
    <col min="40" max="40" width="5.42578125" style="500" customWidth="1"/>
    <col min="41" max="41" width="6.85546875" style="500" customWidth="1"/>
    <col min="42" max="42" width="5.42578125" style="500" customWidth="1"/>
    <col min="43" max="43" width="6" style="500" customWidth="1"/>
    <col min="44" max="44" width="5.42578125" style="500" customWidth="1"/>
    <col min="45" max="45" width="6.7109375" style="500" customWidth="1"/>
    <col min="46" max="46" width="5.28515625" style="500" customWidth="1"/>
    <col min="47" max="47" width="5.5703125" style="500" customWidth="1"/>
  </cols>
  <sheetData>
    <row r="1" spans="1:49">
      <c r="B1" s="13" t="s">
        <v>209</v>
      </c>
      <c r="C1" s="13"/>
      <c r="D1" s="13"/>
      <c r="G1" s="534" t="s">
        <v>214</v>
      </c>
      <c r="H1" s="534"/>
    </row>
    <row r="2" spans="1:49" ht="14.45" customHeight="1">
      <c r="B2" s="13" t="s">
        <v>2</v>
      </c>
      <c r="C2" s="13"/>
      <c r="D2" s="13"/>
      <c r="G2" s="534" t="s">
        <v>215</v>
      </c>
      <c r="H2" s="534"/>
    </row>
    <row r="3" spans="1:49" ht="14.45" customHeight="1">
      <c r="B3" s="13" t="s">
        <v>4</v>
      </c>
      <c r="C3" s="13"/>
      <c r="D3" s="13"/>
      <c r="G3" s="534" t="str">
        <f>Lamp.11!I2</f>
        <v>:  FEBRUARI 2019</v>
      </c>
      <c r="H3" s="534"/>
    </row>
    <row r="4" spans="1:49" ht="15" customHeight="1" thickBot="1">
      <c r="AP4" s="500" t="s">
        <v>555</v>
      </c>
    </row>
    <row r="5" spans="1:49" ht="15" customHeight="1" thickTop="1">
      <c r="A5" s="761" t="s">
        <v>6</v>
      </c>
      <c r="B5" s="695" t="s">
        <v>7</v>
      </c>
      <c r="C5" s="764"/>
      <c r="D5" s="765"/>
      <c r="E5" s="775" t="s">
        <v>538</v>
      </c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7"/>
      <c r="T5" s="793" t="s">
        <v>541</v>
      </c>
      <c r="U5" s="794"/>
      <c r="V5" s="794"/>
      <c r="W5" s="794"/>
      <c r="X5" s="794"/>
      <c r="Y5" s="794"/>
      <c r="Z5" s="794"/>
      <c r="AA5" s="794"/>
      <c r="AB5" s="794"/>
      <c r="AC5" s="794"/>
      <c r="AD5" s="794"/>
      <c r="AE5" s="794"/>
      <c r="AF5" s="794"/>
      <c r="AG5" s="795"/>
      <c r="AH5" s="742" t="s">
        <v>542</v>
      </c>
      <c r="AI5" s="743"/>
      <c r="AJ5" s="743"/>
      <c r="AK5" s="743"/>
      <c r="AL5" s="743"/>
      <c r="AM5" s="743"/>
      <c r="AN5" s="743"/>
      <c r="AO5" s="743"/>
      <c r="AP5" s="743"/>
      <c r="AQ5" s="743"/>
      <c r="AR5" s="743"/>
      <c r="AS5" s="743"/>
      <c r="AT5" s="743"/>
      <c r="AU5" s="744"/>
    </row>
    <row r="6" spans="1:49" ht="15" customHeight="1">
      <c r="A6" s="762"/>
      <c r="B6" s="697"/>
      <c r="C6" s="766"/>
      <c r="D6" s="767"/>
      <c r="E6" s="778" t="s">
        <v>539</v>
      </c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80"/>
      <c r="T6" s="535" t="s">
        <v>539</v>
      </c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36"/>
      <c r="AH6" s="745" t="s">
        <v>539</v>
      </c>
      <c r="AI6" s="746"/>
      <c r="AJ6" s="746"/>
      <c r="AK6" s="746"/>
      <c r="AL6" s="746"/>
      <c r="AM6" s="746"/>
      <c r="AN6" s="746"/>
      <c r="AO6" s="746"/>
      <c r="AP6" s="746"/>
      <c r="AQ6" s="746"/>
      <c r="AR6" s="746"/>
      <c r="AS6" s="746"/>
      <c r="AT6" s="746"/>
      <c r="AU6" s="747"/>
    </row>
    <row r="7" spans="1:49" ht="78.599999999999994" customHeight="1">
      <c r="A7" s="762"/>
      <c r="B7" s="697"/>
      <c r="C7" s="766"/>
      <c r="D7" s="767"/>
      <c r="E7" s="782" t="s">
        <v>8</v>
      </c>
      <c r="F7" s="781" t="s">
        <v>77</v>
      </c>
      <c r="G7" s="781" t="s">
        <v>210</v>
      </c>
      <c r="H7" s="785" t="s">
        <v>543</v>
      </c>
      <c r="I7" s="759" t="s">
        <v>219</v>
      </c>
      <c r="J7" s="781" t="s">
        <v>535</v>
      </c>
      <c r="K7" s="781"/>
      <c r="L7" s="781"/>
      <c r="M7" s="738" t="s">
        <v>536</v>
      </c>
      <c r="N7" s="738" t="s">
        <v>540</v>
      </c>
      <c r="O7" s="787" t="s">
        <v>546</v>
      </c>
      <c r="P7" s="789" t="s">
        <v>554</v>
      </c>
      <c r="Q7" s="738" t="s">
        <v>545</v>
      </c>
      <c r="R7" s="738" t="s">
        <v>552</v>
      </c>
      <c r="S7" s="740" t="s">
        <v>537</v>
      </c>
      <c r="T7" s="791" t="s">
        <v>8</v>
      </c>
      <c r="U7" s="781" t="s">
        <v>77</v>
      </c>
      <c r="V7" s="781" t="s">
        <v>210</v>
      </c>
      <c r="W7" s="785" t="s">
        <v>543</v>
      </c>
      <c r="X7" s="759" t="s">
        <v>219</v>
      </c>
      <c r="Y7" s="781" t="s">
        <v>535</v>
      </c>
      <c r="Z7" s="781"/>
      <c r="AA7" s="781"/>
      <c r="AB7" s="738" t="s">
        <v>536</v>
      </c>
      <c r="AC7" s="738" t="s">
        <v>540</v>
      </c>
      <c r="AD7" s="787" t="s">
        <v>546</v>
      </c>
      <c r="AE7" s="789" t="s">
        <v>554</v>
      </c>
      <c r="AF7" s="738" t="s">
        <v>547</v>
      </c>
      <c r="AG7" s="740" t="s">
        <v>553</v>
      </c>
      <c r="AH7" s="791" t="s">
        <v>8</v>
      </c>
      <c r="AI7" s="781" t="s">
        <v>77</v>
      </c>
      <c r="AJ7" s="781" t="s">
        <v>210</v>
      </c>
      <c r="AK7" s="785" t="s">
        <v>543</v>
      </c>
      <c r="AL7" s="759" t="s">
        <v>219</v>
      </c>
      <c r="AM7" s="781" t="s">
        <v>535</v>
      </c>
      <c r="AN7" s="781"/>
      <c r="AO7" s="781"/>
      <c r="AP7" s="738" t="s">
        <v>536</v>
      </c>
      <c r="AQ7" s="738" t="s">
        <v>540</v>
      </c>
      <c r="AR7" s="787" t="s">
        <v>546</v>
      </c>
      <c r="AS7" s="789" t="s">
        <v>554</v>
      </c>
      <c r="AT7" s="738" t="s">
        <v>547</v>
      </c>
      <c r="AU7" s="740" t="s">
        <v>553</v>
      </c>
    </row>
    <row r="8" spans="1:49" ht="25.15" customHeight="1" thickBot="1">
      <c r="A8" s="763"/>
      <c r="B8" s="768"/>
      <c r="C8" s="769"/>
      <c r="D8" s="770"/>
      <c r="E8" s="783"/>
      <c r="F8" s="784"/>
      <c r="G8" s="784"/>
      <c r="H8" s="786"/>
      <c r="I8" s="760"/>
      <c r="J8" s="537" t="s">
        <v>8</v>
      </c>
      <c r="K8" s="506" t="s">
        <v>241</v>
      </c>
      <c r="L8" s="506" t="s">
        <v>58</v>
      </c>
      <c r="M8" s="739"/>
      <c r="N8" s="739"/>
      <c r="O8" s="788"/>
      <c r="P8" s="790"/>
      <c r="Q8" s="739"/>
      <c r="R8" s="739"/>
      <c r="S8" s="741"/>
      <c r="T8" s="792"/>
      <c r="U8" s="784"/>
      <c r="V8" s="784"/>
      <c r="W8" s="786"/>
      <c r="X8" s="760"/>
      <c r="Y8" s="537" t="s">
        <v>8</v>
      </c>
      <c r="Z8" s="506" t="s">
        <v>241</v>
      </c>
      <c r="AA8" s="506" t="s">
        <v>58</v>
      </c>
      <c r="AB8" s="739"/>
      <c r="AC8" s="739"/>
      <c r="AD8" s="788"/>
      <c r="AE8" s="790"/>
      <c r="AF8" s="739"/>
      <c r="AG8" s="741"/>
      <c r="AH8" s="792"/>
      <c r="AI8" s="784"/>
      <c r="AJ8" s="784"/>
      <c r="AK8" s="786"/>
      <c r="AL8" s="760"/>
      <c r="AM8" s="537" t="s">
        <v>8</v>
      </c>
      <c r="AN8" s="506" t="s">
        <v>241</v>
      </c>
      <c r="AO8" s="506" t="s">
        <v>58</v>
      </c>
      <c r="AP8" s="739"/>
      <c r="AQ8" s="739"/>
      <c r="AR8" s="788"/>
      <c r="AS8" s="790"/>
      <c r="AT8" s="739"/>
      <c r="AU8" s="741"/>
    </row>
    <row r="9" spans="1:49" s="8" customFormat="1" ht="16.899999999999999" customHeight="1" thickTop="1">
      <c r="A9" s="413">
        <v>1</v>
      </c>
      <c r="B9" s="771">
        <v>2</v>
      </c>
      <c r="C9" s="771"/>
      <c r="D9" s="772"/>
      <c r="E9" s="508">
        <v>3</v>
      </c>
      <c r="F9" s="432">
        <v>4</v>
      </c>
      <c r="G9" s="432">
        <v>5</v>
      </c>
      <c r="H9" s="432">
        <v>6</v>
      </c>
      <c r="I9" s="432">
        <v>7</v>
      </c>
      <c r="J9" s="538">
        <v>8</v>
      </c>
      <c r="K9" s="432">
        <v>9</v>
      </c>
      <c r="L9" s="432">
        <v>10</v>
      </c>
      <c r="M9" s="432">
        <v>11</v>
      </c>
      <c r="N9" s="539">
        <v>12</v>
      </c>
      <c r="O9" s="508">
        <v>13</v>
      </c>
      <c r="P9" s="432">
        <v>14</v>
      </c>
      <c r="Q9" s="432">
        <v>15</v>
      </c>
      <c r="R9" s="432">
        <v>16</v>
      </c>
      <c r="S9" s="539">
        <v>17</v>
      </c>
      <c r="T9" s="508">
        <v>18</v>
      </c>
      <c r="U9" s="432">
        <v>19</v>
      </c>
      <c r="V9" s="432">
        <v>20</v>
      </c>
      <c r="W9" s="432">
        <v>21</v>
      </c>
      <c r="X9" s="432">
        <v>22</v>
      </c>
      <c r="Y9" s="538">
        <v>23</v>
      </c>
      <c r="Z9" s="432">
        <v>24</v>
      </c>
      <c r="AA9" s="432">
        <v>25</v>
      </c>
      <c r="AB9" s="432">
        <v>26</v>
      </c>
      <c r="AC9" s="539">
        <v>27</v>
      </c>
      <c r="AD9" s="508">
        <v>28</v>
      </c>
      <c r="AE9" s="432">
        <v>29</v>
      </c>
      <c r="AF9" s="432">
        <v>30</v>
      </c>
      <c r="AG9" s="432">
        <v>31</v>
      </c>
      <c r="AH9" s="539">
        <v>32</v>
      </c>
      <c r="AI9" s="508">
        <v>33</v>
      </c>
      <c r="AJ9" s="432">
        <v>34</v>
      </c>
      <c r="AK9" s="432">
        <v>35</v>
      </c>
      <c r="AL9" s="432">
        <v>36</v>
      </c>
      <c r="AM9" s="539">
        <v>37</v>
      </c>
      <c r="AN9" s="508">
        <v>38</v>
      </c>
      <c r="AO9" s="432">
        <v>39</v>
      </c>
      <c r="AP9" s="432">
        <v>40</v>
      </c>
      <c r="AQ9" s="432">
        <v>41</v>
      </c>
      <c r="AR9" s="539">
        <v>42</v>
      </c>
      <c r="AS9" s="508">
        <v>43</v>
      </c>
      <c r="AT9" s="540">
        <v>44</v>
      </c>
      <c r="AU9" s="541">
        <v>45</v>
      </c>
    </row>
    <row r="10" spans="1:49" ht="33" customHeight="1">
      <c r="A10" s="415">
        <v>1</v>
      </c>
      <c r="B10" s="773" t="s">
        <v>30</v>
      </c>
      <c r="C10" s="773"/>
      <c r="D10" s="774"/>
      <c r="E10" s="542">
        <v>19</v>
      </c>
      <c r="F10" s="501">
        <v>19</v>
      </c>
      <c r="G10" s="501">
        <f>F10/E10*100</f>
        <v>100</v>
      </c>
      <c r="H10" s="543">
        <v>2420</v>
      </c>
      <c r="I10" s="501">
        <v>875</v>
      </c>
      <c r="J10" s="501">
        <v>1209</v>
      </c>
      <c r="K10" s="544">
        <v>743</v>
      </c>
      <c r="L10" s="545">
        <f>K10/J10*100</f>
        <v>61.455748552522749</v>
      </c>
      <c r="M10" s="546">
        <v>705</v>
      </c>
      <c r="N10" s="546">
        <v>446</v>
      </c>
      <c r="O10" s="544">
        <v>591</v>
      </c>
      <c r="P10" s="547">
        <f>O10/M10*100</f>
        <v>83.829787234042556</v>
      </c>
      <c r="Q10" s="544">
        <v>382</v>
      </c>
      <c r="R10" s="501">
        <v>19</v>
      </c>
      <c r="S10" s="501">
        <v>875</v>
      </c>
      <c r="T10" s="501">
        <v>19</v>
      </c>
      <c r="U10" s="548">
        <v>19</v>
      </c>
      <c r="V10" s="501">
        <f>U10/T10*100</f>
        <v>100</v>
      </c>
      <c r="W10" s="501">
        <v>2560</v>
      </c>
      <c r="X10" s="501">
        <v>590</v>
      </c>
      <c r="Y10" s="501">
        <v>621</v>
      </c>
      <c r="Z10" s="501">
        <v>563</v>
      </c>
      <c r="AA10" s="549">
        <f>Z10/Y10*100</f>
        <v>90.660225442834147</v>
      </c>
      <c r="AB10" s="544">
        <v>465</v>
      </c>
      <c r="AC10" s="501">
        <v>241</v>
      </c>
      <c r="AD10" s="501">
        <v>404</v>
      </c>
      <c r="AE10" s="545">
        <f>AD10/AB10*100</f>
        <v>86.881720430107521</v>
      </c>
      <c r="AF10" s="501">
        <v>207</v>
      </c>
      <c r="AG10" s="501">
        <v>19</v>
      </c>
      <c r="AH10" s="501">
        <v>19</v>
      </c>
      <c r="AI10" s="501">
        <v>19</v>
      </c>
      <c r="AJ10" s="544">
        <f>AI10/AG10*100</f>
        <v>100</v>
      </c>
      <c r="AK10" s="501">
        <v>2715</v>
      </c>
      <c r="AL10" s="501">
        <v>760</v>
      </c>
      <c r="AM10" s="501">
        <v>988</v>
      </c>
      <c r="AN10" s="521">
        <v>623</v>
      </c>
      <c r="AO10" s="550">
        <f>AN10/AM10*100</f>
        <v>63.056680161943326</v>
      </c>
      <c r="AP10" s="501">
        <v>577</v>
      </c>
      <c r="AQ10" s="501">
        <v>286</v>
      </c>
      <c r="AR10" s="501">
        <v>449</v>
      </c>
      <c r="AS10" s="545">
        <f>AR10/AP10*100</f>
        <v>77.816291161178512</v>
      </c>
      <c r="AT10" s="501">
        <v>131</v>
      </c>
      <c r="AU10" s="551">
        <v>19</v>
      </c>
      <c r="AW10" t="s">
        <v>556</v>
      </c>
    </row>
    <row r="11" spans="1:49" ht="33" customHeight="1">
      <c r="A11" s="121">
        <v>2</v>
      </c>
      <c r="B11" s="748" t="s">
        <v>31</v>
      </c>
      <c r="C11" s="748"/>
      <c r="D11" s="749"/>
      <c r="E11" s="542">
        <v>14</v>
      </c>
      <c r="F11" s="501">
        <v>16</v>
      </c>
      <c r="G11" s="552">
        <f t="shared" ref="G11:G28" si="0">F11/E11*100</f>
        <v>114.28571428571428</v>
      </c>
      <c r="H11" s="501">
        <v>995</v>
      </c>
      <c r="I11" s="501">
        <v>885</v>
      </c>
      <c r="J11" s="501">
        <v>1117</v>
      </c>
      <c r="K11" s="501">
        <v>875</v>
      </c>
      <c r="L11" s="545">
        <f t="shared" ref="L11:L28" si="1">K11/J11*100</f>
        <v>78.334825425246194</v>
      </c>
      <c r="M11" s="501">
        <v>860</v>
      </c>
      <c r="N11" s="501">
        <v>645</v>
      </c>
      <c r="O11" s="501">
        <v>635</v>
      </c>
      <c r="P11" s="547">
        <f t="shared" ref="P11:P28" si="2">O11/M11*100</f>
        <v>73.837209302325576</v>
      </c>
      <c r="Q11" s="501">
        <v>465</v>
      </c>
      <c r="R11" s="501">
        <v>16</v>
      </c>
      <c r="S11" s="501">
        <v>810</v>
      </c>
      <c r="T11" s="501">
        <v>14</v>
      </c>
      <c r="U11" s="553">
        <v>16</v>
      </c>
      <c r="V11" s="501">
        <f t="shared" ref="V11:V28" si="3">U11/T11*100</f>
        <v>114.28571428571428</v>
      </c>
      <c r="W11" s="501">
        <v>685</v>
      </c>
      <c r="X11" s="501">
        <v>476</v>
      </c>
      <c r="Y11" s="501">
        <v>380</v>
      </c>
      <c r="Z11" s="501">
        <v>470</v>
      </c>
      <c r="AA11" s="549">
        <f t="shared" ref="AA11:AA28" si="4">Z11/Y11*100</f>
        <v>123.68421052631579</v>
      </c>
      <c r="AB11" s="501">
        <v>460</v>
      </c>
      <c r="AC11" s="501">
        <v>347</v>
      </c>
      <c r="AD11" s="501">
        <v>335</v>
      </c>
      <c r="AE11" s="545">
        <f t="shared" ref="AE11:AE28" si="5">AD11/AB11*100</f>
        <v>72.826086956521735</v>
      </c>
      <c r="AF11" s="501">
        <v>315</v>
      </c>
      <c r="AG11" s="501">
        <v>16</v>
      </c>
      <c r="AH11" s="501">
        <v>14</v>
      </c>
      <c r="AI11" s="501">
        <v>16</v>
      </c>
      <c r="AJ11" s="544">
        <f>AI11/AH11*100</f>
        <v>114.28571428571428</v>
      </c>
      <c r="AK11" s="501">
        <v>1175</v>
      </c>
      <c r="AL11" s="501">
        <v>915</v>
      </c>
      <c r="AM11" s="501">
        <v>1010</v>
      </c>
      <c r="AN11" s="501">
        <v>905</v>
      </c>
      <c r="AO11" s="550">
        <f t="shared" ref="AO11:AO28" si="6">AN11/AM11*100</f>
        <v>89.603960396039611</v>
      </c>
      <c r="AP11" s="501">
        <v>742</v>
      </c>
      <c r="AQ11" s="501">
        <v>725</v>
      </c>
      <c r="AR11" s="501">
        <v>635</v>
      </c>
      <c r="AS11" s="545">
        <f t="shared" ref="AS11:AS28" si="7">AR11/AP11*100</f>
        <v>85.57951482479784</v>
      </c>
      <c r="AT11" s="501">
        <v>460</v>
      </c>
      <c r="AU11" s="551">
        <v>16</v>
      </c>
      <c r="AW11" t="s">
        <v>556</v>
      </c>
    </row>
    <row r="12" spans="1:49" ht="33" customHeight="1">
      <c r="A12" s="121">
        <v>3</v>
      </c>
      <c r="B12" s="748" t="s">
        <v>32</v>
      </c>
      <c r="C12" s="748"/>
      <c r="D12" s="749"/>
      <c r="E12" s="542">
        <v>13</v>
      </c>
      <c r="F12" s="501">
        <v>13</v>
      </c>
      <c r="G12" s="501">
        <f t="shared" si="0"/>
        <v>100</v>
      </c>
      <c r="H12" s="501">
        <v>801</v>
      </c>
      <c r="I12" s="501">
        <v>794</v>
      </c>
      <c r="J12" s="501">
        <v>826</v>
      </c>
      <c r="K12" s="501">
        <v>630</v>
      </c>
      <c r="L12" s="545">
        <f t="shared" si="1"/>
        <v>76.271186440677965</v>
      </c>
      <c r="M12" s="501">
        <v>714</v>
      </c>
      <c r="N12" s="501">
        <v>392</v>
      </c>
      <c r="O12" s="501">
        <v>609</v>
      </c>
      <c r="P12" s="547">
        <f t="shared" si="2"/>
        <v>85.294117647058826</v>
      </c>
      <c r="Q12" s="501">
        <v>352</v>
      </c>
      <c r="R12" s="501">
        <v>13</v>
      </c>
      <c r="S12" s="501">
        <v>544</v>
      </c>
      <c r="T12" s="501">
        <v>13</v>
      </c>
      <c r="U12" s="501">
        <v>13</v>
      </c>
      <c r="V12" s="501">
        <f t="shared" si="3"/>
        <v>100</v>
      </c>
      <c r="W12" s="501">
        <v>605</v>
      </c>
      <c r="X12" s="501">
        <v>578</v>
      </c>
      <c r="Y12" s="501">
        <v>402</v>
      </c>
      <c r="Z12" s="501">
        <v>399</v>
      </c>
      <c r="AA12" s="549">
        <f t="shared" si="4"/>
        <v>99.253731343283576</v>
      </c>
      <c r="AB12" s="501">
        <v>479</v>
      </c>
      <c r="AC12" s="501">
        <v>286</v>
      </c>
      <c r="AD12" s="501">
        <v>387</v>
      </c>
      <c r="AE12" s="545">
        <f t="shared" si="5"/>
        <v>80.793319415448849</v>
      </c>
      <c r="AF12" s="501">
        <v>247</v>
      </c>
      <c r="AG12" s="501">
        <v>13</v>
      </c>
      <c r="AH12" s="501">
        <v>13</v>
      </c>
      <c r="AI12" s="501">
        <v>13</v>
      </c>
      <c r="AJ12" s="544">
        <f t="shared" ref="AJ12:AJ28" si="8">AI12/AH12*100</f>
        <v>100</v>
      </c>
      <c r="AK12" s="501">
        <v>647</v>
      </c>
      <c r="AL12" s="501">
        <v>586</v>
      </c>
      <c r="AM12" s="501">
        <v>520</v>
      </c>
      <c r="AN12" s="501">
        <v>467</v>
      </c>
      <c r="AO12" s="550">
        <f t="shared" si="6"/>
        <v>89.807692307692307</v>
      </c>
      <c r="AP12" s="501">
        <v>253</v>
      </c>
      <c r="AQ12" s="501">
        <v>168</v>
      </c>
      <c r="AR12" s="501">
        <v>219</v>
      </c>
      <c r="AS12" s="545">
        <f t="shared" si="7"/>
        <v>86.56126482213439</v>
      </c>
      <c r="AT12" s="501">
        <v>152</v>
      </c>
      <c r="AU12" s="551">
        <v>13</v>
      </c>
      <c r="AW12" t="s">
        <v>557</v>
      </c>
    </row>
    <row r="13" spans="1:49" ht="33" customHeight="1">
      <c r="A13" s="121">
        <v>4</v>
      </c>
      <c r="B13" s="750" t="s">
        <v>548</v>
      </c>
      <c r="C13" s="750"/>
      <c r="D13" s="751"/>
      <c r="E13" s="542">
        <v>18</v>
      </c>
      <c r="F13" s="501">
        <v>21</v>
      </c>
      <c r="G13" s="552">
        <f t="shared" si="0"/>
        <v>116.66666666666667</v>
      </c>
      <c r="H13" s="501">
        <v>3896</v>
      </c>
      <c r="I13" s="501">
        <v>1214</v>
      </c>
      <c r="J13" s="501">
        <v>1619</v>
      </c>
      <c r="K13" s="501">
        <v>1053</v>
      </c>
      <c r="L13" s="545">
        <f t="shared" si="1"/>
        <v>65.040148239654101</v>
      </c>
      <c r="M13" s="501">
        <v>996</v>
      </c>
      <c r="N13" s="501">
        <v>545</v>
      </c>
      <c r="O13" s="501">
        <v>493</v>
      </c>
      <c r="P13" s="547">
        <f t="shared" si="2"/>
        <v>49.497991967871485</v>
      </c>
      <c r="Q13" s="501">
        <v>257</v>
      </c>
      <c r="R13" s="501">
        <v>21</v>
      </c>
      <c r="S13" s="501">
        <v>349</v>
      </c>
      <c r="T13" s="501">
        <v>18</v>
      </c>
      <c r="U13" s="552">
        <v>19</v>
      </c>
      <c r="V13" s="501">
        <f t="shared" si="3"/>
        <v>105.55555555555556</v>
      </c>
      <c r="W13" s="501">
        <v>5853</v>
      </c>
      <c r="X13" s="501">
        <v>894</v>
      </c>
      <c r="Y13" s="501">
        <v>810</v>
      </c>
      <c r="Z13" s="501">
        <v>816</v>
      </c>
      <c r="AA13" s="549">
        <f t="shared" si="4"/>
        <v>100.74074074074073</v>
      </c>
      <c r="AB13" s="501">
        <v>647</v>
      </c>
      <c r="AC13" s="501">
        <v>329</v>
      </c>
      <c r="AD13" s="501">
        <v>299</v>
      </c>
      <c r="AE13" s="545">
        <f t="shared" si="5"/>
        <v>46.21329211746523</v>
      </c>
      <c r="AF13" s="501">
        <v>182</v>
      </c>
      <c r="AG13" s="501">
        <v>19</v>
      </c>
      <c r="AH13" s="501">
        <v>18</v>
      </c>
      <c r="AI13" s="501">
        <v>20</v>
      </c>
      <c r="AJ13" s="544">
        <f t="shared" si="8"/>
        <v>111.11111111111111</v>
      </c>
      <c r="AK13" s="501">
        <v>2861</v>
      </c>
      <c r="AL13" s="501">
        <v>611</v>
      </c>
      <c r="AM13" s="501">
        <v>666</v>
      </c>
      <c r="AN13" s="501">
        <v>582</v>
      </c>
      <c r="AO13" s="550">
        <f t="shared" si="6"/>
        <v>87.387387387387378</v>
      </c>
      <c r="AP13" s="501">
        <v>483</v>
      </c>
      <c r="AQ13" s="501">
        <v>256</v>
      </c>
      <c r="AR13" s="501">
        <v>227</v>
      </c>
      <c r="AS13" s="545">
        <f t="shared" si="7"/>
        <v>46.997929606625263</v>
      </c>
      <c r="AT13" s="501">
        <v>128</v>
      </c>
      <c r="AU13" s="551">
        <v>20</v>
      </c>
    </row>
    <row r="14" spans="1:49" ht="33" customHeight="1">
      <c r="A14" s="121">
        <v>5</v>
      </c>
      <c r="B14" s="748" t="s">
        <v>34</v>
      </c>
      <c r="C14" s="748"/>
      <c r="D14" s="749"/>
      <c r="E14" s="542">
        <v>13</v>
      </c>
      <c r="F14" s="501">
        <v>14</v>
      </c>
      <c r="G14" s="552">
        <f t="shared" si="0"/>
        <v>107.69230769230769</v>
      </c>
      <c r="H14" s="501">
        <v>4192</v>
      </c>
      <c r="I14" s="501">
        <v>419</v>
      </c>
      <c r="J14" s="501">
        <v>519</v>
      </c>
      <c r="K14" s="501">
        <v>419</v>
      </c>
      <c r="L14" s="545">
        <f t="shared" si="1"/>
        <v>80.732177263969177</v>
      </c>
      <c r="M14" s="501">
        <v>419</v>
      </c>
      <c r="N14" s="501">
        <v>237</v>
      </c>
      <c r="O14" s="501">
        <v>385</v>
      </c>
      <c r="P14" s="547">
        <f t="shared" si="2"/>
        <v>91.885441527446304</v>
      </c>
      <c r="Q14" s="501">
        <v>217</v>
      </c>
      <c r="R14" s="501">
        <v>13</v>
      </c>
      <c r="S14" s="501">
        <v>419</v>
      </c>
      <c r="T14" s="501">
        <v>13</v>
      </c>
      <c r="U14" s="552">
        <v>17</v>
      </c>
      <c r="V14" s="501">
        <f t="shared" si="3"/>
        <v>130.76923076923077</v>
      </c>
      <c r="W14" s="501">
        <v>3190</v>
      </c>
      <c r="X14" s="501">
        <v>356</v>
      </c>
      <c r="Y14" s="501">
        <v>361</v>
      </c>
      <c r="Z14" s="501">
        <v>356</v>
      </c>
      <c r="AA14" s="549">
        <f t="shared" si="4"/>
        <v>98.61495844875347</v>
      </c>
      <c r="AB14" s="501">
        <v>294</v>
      </c>
      <c r="AC14" s="501">
        <v>194</v>
      </c>
      <c r="AD14" s="501">
        <v>271</v>
      </c>
      <c r="AE14" s="545">
        <f t="shared" si="5"/>
        <v>92.176870748299322</v>
      </c>
      <c r="AF14" s="501">
        <v>176</v>
      </c>
      <c r="AG14" s="501">
        <v>13</v>
      </c>
      <c r="AH14" s="501">
        <v>13</v>
      </c>
      <c r="AI14" s="501">
        <v>19</v>
      </c>
      <c r="AJ14" s="544">
        <f t="shared" si="8"/>
        <v>146.15384615384613</v>
      </c>
      <c r="AK14" s="501">
        <v>4814</v>
      </c>
      <c r="AL14" s="501">
        <v>506</v>
      </c>
      <c r="AM14" s="501">
        <v>609</v>
      </c>
      <c r="AN14" s="501">
        <v>506</v>
      </c>
      <c r="AO14" s="550">
        <f t="shared" si="6"/>
        <v>83.087027914614126</v>
      </c>
      <c r="AP14" s="501">
        <v>230</v>
      </c>
      <c r="AQ14" s="501">
        <v>102</v>
      </c>
      <c r="AR14" s="501">
        <v>201</v>
      </c>
      <c r="AS14" s="545">
        <f t="shared" si="7"/>
        <v>87.391304347826079</v>
      </c>
      <c r="AT14" s="501">
        <v>98</v>
      </c>
      <c r="AU14" s="551">
        <v>19</v>
      </c>
    </row>
    <row r="15" spans="1:49" ht="33" customHeight="1">
      <c r="A15" s="121">
        <v>6</v>
      </c>
      <c r="B15" s="748" t="s">
        <v>35</v>
      </c>
      <c r="C15" s="748"/>
      <c r="D15" s="749"/>
      <c r="E15" s="542">
        <v>17</v>
      </c>
      <c r="F15" s="501">
        <v>20</v>
      </c>
      <c r="G15" s="552">
        <f t="shared" si="0"/>
        <v>117.64705882352942</v>
      </c>
      <c r="H15" s="501">
        <v>3982</v>
      </c>
      <c r="I15" s="501">
        <v>596</v>
      </c>
      <c r="J15" s="501">
        <v>1350</v>
      </c>
      <c r="K15" s="501">
        <v>596</v>
      </c>
      <c r="L15" s="545">
        <f t="shared" si="1"/>
        <v>44.148148148148145</v>
      </c>
      <c r="M15" s="501">
        <v>590</v>
      </c>
      <c r="N15" s="501">
        <v>177</v>
      </c>
      <c r="O15" s="501">
        <v>501</v>
      </c>
      <c r="P15" s="547">
        <f t="shared" si="2"/>
        <v>84.915254237288138</v>
      </c>
      <c r="Q15" s="501">
        <v>154</v>
      </c>
      <c r="R15" s="501">
        <v>20</v>
      </c>
      <c r="S15" s="501">
        <v>596</v>
      </c>
      <c r="T15" s="501">
        <v>17</v>
      </c>
      <c r="U15" s="552">
        <v>19</v>
      </c>
      <c r="V15" s="501">
        <f t="shared" si="3"/>
        <v>111.76470588235294</v>
      </c>
      <c r="W15" s="501">
        <v>2141</v>
      </c>
      <c r="X15" s="501">
        <v>587</v>
      </c>
      <c r="Y15" s="501">
        <v>629</v>
      </c>
      <c r="Z15" s="501">
        <v>587</v>
      </c>
      <c r="AA15" s="549">
        <f t="shared" si="4"/>
        <v>93.322734499205083</v>
      </c>
      <c r="AB15" s="501">
        <v>437</v>
      </c>
      <c r="AC15" s="501">
        <v>131</v>
      </c>
      <c r="AD15" s="501">
        <v>371</v>
      </c>
      <c r="AE15" s="545">
        <f t="shared" si="5"/>
        <v>84.897025171624719</v>
      </c>
      <c r="AF15" s="501">
        <v>129</v>
      </c>
      <c r="AG15" s="501">
        <v>19</v>
      </c>
      <c r="AH15" s="501">
        <v>17</v>
      </c>
      <c r="AI15" s="501">
        <v>21</v>
      </c>
      <c r="AJ15" s="544">
        <f t="shared" si="8"/>
        <v>123.52941176470588</v>
      </c>
      <c r="AK15" s="501">
        <v>5905</v>
      </c>
      <c r="AL15" s="501">
        <v>594</v>
      </c>
      <c r="AM15" s="501">
        <v>930</v>
      </c>
      <c r="AN15" s="501">
        <v>594</v>
      </c>
      <c r="AO15" s="550">
        <f t="shared" si="6"/>
        <v>63.87096774193548</v>
      </c>
      <c r="AP15" s="501">
        <v>54</v>
      </c>
      <c r="AQ15" s="501">
        <v>43</v>
      </c>
      <c r="AR15" s="501">
        <v>37</v>
      </c>
      <c r="AS15" s="545">
        <f t="shared" si="7"/>
        <v>68.518518518518519</v>
      </c>
      <c r="AT15" s="501">
        <v>11</v>
      </c>
      <c r="AU15" s="551">
        <v>21</v>
      </c>
    </row>
    <row r="16" spans="1:49" ht="33" customHeight="1">
      <c r="A16" s="121">
        <v>7</v>
      </c>
      <c r="B16" s="748" t="s">
        <v>36</v>
      </c>
      <c r="C16" s="748"/>
      <c r="D16" s="749"/>
      <c r="E16" s="542">
        <v>14</v>
      </c>
      <c r="F16" s="501">
        <v>14</v>
      </c>
      <c r="G16" s="501">
        <f t="shared" si="0"/>
        <v>100</v>
      </c>
      <c r="H16" s="501">
        <v>811</v>
      </c>
      <c r="I16" s="501">
        <v>631</v>
      </c>
      <c r="J16" s="501">
        <v>729</v>
      </c>
      <c r="K16" s="501">
        <v>602</v>
      </c>
      <c r="L16" s="545">
        <f t="shared" si="1"/>
        <v>82.578875171467772</v>
      </c>
      <c r="M16" s="501">
        <v>588</v>
      </c>
      <c r="N16" s="501">
        <v>139</v>
      </c>
      <c r="O16" s="501">
        <v>551</v>
      </c>
      <c r="P16" s="547">
        <f t="shared" si="2"/>
        <v>93.707482993197274</v>
      </c>
      <c r="Q16" s="501">
        <v>137</v>
      </c>
      <c r="R16" s="501">
        <v>14</v>
      </c>
      <c r="S16" s="501">
        <v>631</v>
      </c>
      <c r="T16" s="501">
        <v>14</v>
      </c>
      <c r="U16" s="501">
        <v>14</v>
      </c>
      <c r="V16" s="501">
        <f t="shared" si="3"/>
        <v>100</v>
      </c>
      <c r="W16" s="501">
        <v>762</v>
      </c>
      <c r="X16" s="501">
        <v>455</v>
      </c>
      <c r="Y16" s="501">
        <v>425</v>
      </c>
      <c r="Z16" s="501">
        <v>384</v>
      </c>
      <c r="AA16" s="549">
        <f t="shared" si="4"/>
        <v>90.352941176470594</v>
      </c>
      <c r="AB16" s="501">
        <v>362</v>
      </c>
      <c r="AC16" s="501">
        <v>93</v>
      </c>
      <c r="AD16" s="501">
        <v>354</v>
      </c>
      <c r="AE16" s="545">
        <f t="shared" si="5"/>
        <v>97.790055248618785</v>
      </c>
      <c r="AF16" s="501">
        <v>88</v>
      </c>
      <c r="AG16" s="501">
        <v>14</v>
      </c>
      <c r="AH16" s="501">
        <v>14</v>
      </c>
      <c r="AI16" s="501">
        <v>14</v>
      </c>
      <c r="AJ16" s="544">
        <f t="shared" si="8"/>
        <v>100</v>
      </c>
      <c r="AK16" s="501">
        <v>745</v>
      </c>
      <c r="AL16" s="501">
        <v>592</v>
      </c>
      <c r="AM16" s="501">
        <v>690</v>
      </c>
      <c r="AN16" s="501">
        <v>494</v>
      </c>
      <c r="AO16" s="550">
        <f t="shared" si="6"/>
        <v>71.594202898550733</v>
      </c>
      <c r="AP16" s="501">
        <v>392</v>
      </c>
      <c r="AQ16" s="501">
        <v>86</v>
      </c>
      <c r="AR16" s="501">
        <v>387</v>
      </c>
      <c r="AS16" s="545">
        <f t="shared" si="7"/>
        <v>98.724489795918373</v>
      </c>
      <c r="AT16" s="501">
        <v>86</v>
      </c>
      <c r="AU16" s="551">
        <v>14</v>
      </c>
    </row>
    <row r="17" spans="1:49" ht="33" customHeight="1">
      <c r="A17" s="121">
        <v>8</v>
      </c>
      <c r="B17" s="748" t="s">
        <v>37</v>
      </c>
      <c r="C17" s="748"/>
      <c r="D17" s="749"/>
      <c r="E17" s="542">
        <v>19</v>
      </c>
      <c r="F17" s="501">
        <v>19</v>
      </c>
      <c r="G17" s="501">
        <f t="shared" si="0"/>
        <v>100</v>
      </c>
      <c r="H17" s="501">
        <v>5437</v>
      </c>
      <c r="I17" s="501">
        <v>706</v>
      </c>
      <c r="J17" s="501">
        <v>704</v>
      </c>
      <c r="K17" s="501">
        <v>682</v>
      </c>
      <c r="L17" s="545">
        <f t="shared" si="1"/>
        <v>96.875</v>
      </c>
      <c r="M17" s="501">
        <v>657</v>
      </c>
      <c r="N17" s="501">
        <v>322</v>
      </c>
      <c r="O17" s="501">
        <v>653</v>
      </c>
      <c r="P17" s="547">
        <f t="shared" si="2"/>
        <v>99.391171993911726</v>
      </c>
      <c r="Q17" s="501">
        <v>309</v>
      </c>
      <c r="R17" s="501">
        <v>20</v>
      </c>
      <c r="S17" s="501">
        <v>677</v>
      </c>
      <c r="T17" s="501">
        <v>19</v>
      </c>
      <c r="U17" s="501">
        <v>19</v>
      </c>
      <c r="V17" s="501">
        <f t="shared" si="3"/>
        <v>100</v>
      </c>
      <c r="W17" s="501">
        <v>5581</v>
      </c>
      <c r="X17" s="501">
        <v>499</v>
      </c>
      <c r="Y17" s="501">
        <v>409</v>
      </c>
      <c r="Z17" s="501">
        <v>438</v>
      </c>
      <c r="AA17" s="549">
        <f t="shared" si="4"/>
        <v>107.09046454767726</v>
      </c>
      <c r="AB17" s="501">
        <v>421</v>
      </c>
      <c r="AC17" s="501">
        <v>229</v>
      </c>
      <c r="AD17" s="501">
        <v>417</v>
      </c>
      <c r="AE17" s="545">
        <f t="shared" si="5"/>
        <v>99.049881235154388</v>
      </c>
      <c r="AF17" s="501">
        <v>211</v>
      </c>
      <c r="AG17" s="501">
        <v>19</v>
      </c>
      <c r="AH17" s="501">
        <v>19</v>
      </c>
      <c r="AI17" s="501">
        <v>19</v>
      </c>
      <c r="AJ17" s="544">
        <f t="shared" si="8"/>
        <v>100</v>
      </c>
      <c r="AK17" s="501">
        <v>5456</v>
      </c>
      <c r="AL17" s="501">
        <v>559</v>
      </c>
      <c r="AM17" s="501">
        <v>643</v>
      </c>
      <c r="AN17" s="501">
        <v>543</v>
      </c>
      <c r="AO17" s="550">
        <f t="shared" si="6"/>
        <v>84.447900466562984</v>
      </c>
      <c r="AP17" s="501">
        <v>507</v>
      </c>
      <c r="AQ17" s="501">
        <v>299</v>
      </c>
      <c r="AR17" s="501">
        <v>499</v>
      </c>
      <c r="AS17" s="545">
        <f t="shared" si="7"/>
        <v>98.422090729783037</v>
      </c>
      <c r="AT17" s="501">
        <v>278</v>
      </c>
      <c r="AU17" s="551">
        <v>21</v>
      </c>
    </row>
    <row r="18" spans="1:49" ht="33" customHeight="1">
      <c r="A18" s="121">
        <v>9</v>
      </c>
      <c r="B18" s="748" t="s">
        <v>38</v>
      </c>
      <c r="C18" s="748"/>
      <c r="D18" s="749"/>
      <c r="E18" s="542">
        <v>16</v>
      </c>
      <c r="F18" s="501">
        <v>16</v>
      </c>
      <c r="G18" s="501">
        <f t="shared" si="0"/>
        <v>100</v>
      </c>
      <c r="H18" s="501">
        <v>936</v>
      </c>
      <c r="I18" s="501">
        <v>818</v>
      </c>
      <c r="J18" s="501">
        <v>844</v>
      </c>
      <c r="K18" s="501">
        <v>704</v>
      </c>
      <c r="L18" s="545">
        <f t="shared" si="1"/>
        <v>83.412322274881518</v>
      </c>
      <c r="M18" s="501">
        <v>678</v>
      </c>
      <c r="N18" s="501">
        <v>180</v>
      </c>
      <c r="O18" s="501">
        <v>523</v>
      </c>
      <c r="P18" s="547">
        <f t="shared" si="2"/>
        <v>77.138643067846616</v>
      </c>
      <c r="Q18" s="501">
        <v>110</v>
      </c>
      <c r="R18" s="501">
        <v>16</v>
      </c>
      <c r="S18" s="501">
        <v>818</v>
      </c>
      <c r="T18" s="501">
        <v>16</v>
      </c>
      <c r="U18" s="501">
        <v>16</v>
      </c>
      <c r="V18" s="501">
        <f t="shared" si="3"/>
        <v>100</v>
      </c>
      <c r="W18" s="501">
        <v>645</v>
      </c>
      <c r="X18" s="501">
        <v>558</v>
      </c>
      <c r="Y18" s="501">
        <v>552</v>
      </c>
      <c r="Z18" s="501">
        <v>465</v>
      </c>
      <c r="AA18" s="549">
        <f t="shared" si="4"/>
        <v>84.239130434782609</v>
      </c>
      <c r="AB18" s="501">
        <v>390</v>
      </c>
      <c r="AC18" s="501">
        <v>171</v>
      </c>
      <c r="AD18" s="501">
        <v>316</v>
      </c>
      <c r="AE18" s="545">
        <f t="shared" si="5"/>
        <v>81.025641025641022</v>
      </c>
      <c r="AF18" s="501">
        <v>147</v>
      </c>
      <c r="AG18" s="501">
        <v>16</v>
      </c>
      <c r="AH18" s="501">
        <v>16</v>
      </c>
      <c r="AI18" s="501">
        <v>16</v>
      </c>
      <c r="AJ18" s="544">
        <f t="shared" si="8"/>
        <v>100</v>
      </c>
      <c r="AK18" s="501">
        <v>708</v>
      </c>
      <c r="AL18" s="501">
        <v>554</v>
      </c>
      <c r="AM18" s="501">
        <v>821</v>
      </c>
      <c r="AN18" s="501">
        <v>527</v>
      </c>
      <c r="AO18" s="550">
        <f t="shared" si="6"/>
        <v>64.190012180267956</v>
      </c>
      <c r="AP18" s="501">
        <v>214</v>
      </c>
      <c r="AQ18" s="501">
        <v>117</v>
      </c>
      <c r="AR18" s="501">
        <v>175</v>
      </c>
      <c r="AS18" s="545">
        <f t="shared" si="7"/>
        <v>81.775700934579447</v>
      </c>
      <c r="AT18" s="501">
        <v>95</v>
      </c>
      <c r="AU18" s="551">
        <v>16</v>
      </c>
    </row>
    <row r="19" spans="1:49" ht="33" customHeight="1">
      <c r="A19" s="121">
        <v>10</v>
      </c>
      <c r="B19" s="748" t="s">
        <v>549</v>
      </c>
      <c r="C19" s="748"/>
      <c r="D19" s="749"/>
      <c r="E19" s="542">
        <v>7</v>
      </c>
      <c r="F19" s="501">
        <v>7</v>
      </c>
      <c r="G19" s="501">
        <f t="shared" si="0"/>
        <v>100</v>
      </c>
      <c r="H19" s="501">
        <v>3275</v>
      </c>
      <c r="I19" s="501">
        <v>299</v>
      </c>
      <c r="J19" s="501">
        <v>819</v>
      </c>
      <c r="K19" s="501">
        <v>193</v>
      </c>
      <c r="L19" s="545">
        <f t="shared" si="1"/>
        <v>23.565323565323563</v>
      </c>
      <c r="M19" s="501">
        <v>299</v>
      </c>
      <c r="N19" s="501">
        <v>254</v>
      </c>
      <c r="O19" s="501">
        <v>240</v>
      </c>
      <c r="P19" s="547">
        <f t="shared" si="2"/>
        <v>80.267558528428097</v>
      </c>
      <c r="Q19" s="501">
        <v>192</v>
      </c>
      <c r="R19" s="501">
        <v>7</v>
      </c>
      <c r="S19" s="501">
        <v>289</v>
      </c>
      <c r="T19" s="501">
        <v>7</v>
      </c>
      <c r="U19" s="501">
        <v>7</v>
      </c>
      <c r="V19" s="501">
        <f t="shared" si="3"/>
        <v>100</v>
      </c>
      <c r="W19" s="501">
        <v>4497</v>
      </c>
      <c r="X19" s="501">
        <v>471</v>
      </c>
      <c r="Y19" s="501">
        <v>489</v>
      </c>
      <c r="Z19" s="501">
        <v>377</v>
      </c>
      <c r="AA19" s="549">
        <f t="shared" si="4"/>
        <v>77.096114519427402</v>
      </c>
      <c r="AB19" s="501">
        <v>405</v>
      </c>
      <c r="AC19" s="501">
        <v>363</v>
      </c>
      <c r="AD19" s="501">
        <v>324</v>
      </c>
      <c r="AE19" s="545">
        <f t="shared" si="5"/>
        <v>80</v>
      </c>
      <c r="AF19" s="501">
        <v>260</v>
      </c>
      <c r="AG19" s="501">
        <v>7</v>
      </c>
      <c r="AH19" s="501">
        <v>7</v>
      </c>
      <c r="AI19" s="501">
        <v>7</v>
      </c>
      <c r="AJ19" s="544">
        <f t="shared" si="8"/>
        <v>100</v>
      </c>
      <c r="AK19" s="501">
        <v>3500</v>
      </c>
      <c r="AL19" s="501">
        <v>311</v>
      </c>
      <c r="AM19" s="501">
        <v>416</v>
      </c>
      <c r="AN19" s="501">
        <v>242</v>
      </c>
      <c r="AO19" s="550">
        <f t="shared" si="6"/>
        <v>58.173076923076927</v>
      </c>
      <c r="AP19" s="501">
        <v>285</v>
      </c>
      <c r="AQ19" s="501">
        <v>193</v>
      </c>
      <c r="AR19" s="501">
        <v>228</v>
      </c>
      <c r="AS19" s="545">
        <f t="shared" si="7"/>
        <v>80</v>
      </c>
      <c r="AT19" s="501">
        <v>183</v>
      </c>
      <c r="AU19" s="551">
        <v>7</v>
      </c>
    </row>
    <row r="20" spans="1:49" ht="33" customHeight="1">
      <c r="A20" s="121">
        <v>11</v>
      </c>
      <c r="B20" s="748" t="s">
        <v>40</v>
      </c>
      <c r="C20" s="748"/>
      <c r="D20" s="749"/>
      <c r="E20" s="542">
        <v>13</v>
      </c>
      <c r="F20" s="501">
        <v>21</v>
      </c>
      <c r="G20" s="552">
        <f t="shared" si="0"/>
        <v>161.53846153846155</v>
      </c>
      <c r="H20" s="501">
        <v>2301</v>
      </c>
      <c r="I20" s="501">
        <v>1575</v>
      </c>
      <c r="J20" s="501">
        <v>2110</v>
      </c>
      <c r="K20" s="501">
        <v>1232</v>
      </c>
      <c r="L20" s="545">
        <f t="shared" si="1"/>
        <v>58.388625592417064</v>
      </c>
      <c r="M20" s="501">
        <v>1123</v>
      </c>
      <c r="N20" s="501">
        <v>322</v>
      </c>
      <c r="O20" s="501">
        <v>881</v>
      </c>
      <c r="P20" s="547">
        <f t="shared" si="2"/>
        <v>78.450578806767595</v>
      </c>
      <c r="Q20" s="501">
        <v>254</v>
      </c>
      <c r="R20" s="501">
        <v>22</v>
      </c>
      <c r="S20" s="501">
        <v>680</v>
      </c>
      <c r="T20" s="501">
        <v>13</v>
      </c>
      <c r="U20" s="552">
        <v>13</v>
      </c>
      <c r="V20" s="501">
        <f t="shared" si="3"/>
        <v>100</v>
      </c>
      <c r="W20" s="501">
        <v>2034</v>
      </c>
      <c r="X20" s="501">
        <v>1055</v>
      </c>
      <c r="Y20" s="501">
        <v>1009</v>
      </c>
      <c r="Z20" s="501">
        <v>867</v>
      </c>
      <c r="AA20" s="549">
        <f t="shared" si="4"/>
        <v>85.926660059464822</v>
      </c>
      <c r="AB20" s="501">
        <v>569</v>
      </c>
      <c r="AC20" s="501">
        <v>230</v>
      </c>
      <c r="AD20" s="501">
        <v>450</v>
      </c>
      <c r="AE20" s="545">
        <f t="shared" si="5"/>
        <v>79.086115992970122</v>
      </c>
      <c r="AF20" s="501">
        <v>156</v>
      </c>
      <c r="AG20" s="501">
        <v>10</v>
      </c>
      <c r="AH20" s="501">
        <v>13</v>
      </c>
      <c r="AI20" s="501">
        <v>15</v>
      </c>
      <c r="AJ20" s="544">
        <f t="shared" si="8"/>
        <v>115.38461538461537</v>
      </c>
      <c r="AK20" s="501">
        <v>1050</v>
      </c>
      <c r="AL20" s="501">
        <v>876</v>
      </c>
      <c r="AM20" s="501">
        <v>1094</v>
      </c>
      <c r="AN20" s="501">
        <v>657</v>
      </c>
      <c r="AO20" s="550">
        <f t="shared" si="6"/>
        <v>60.054844606946986</v>
      </c>
      <c r="AP20" s="501">
        <v>253</v>
      </c>
      <c r="AQ20" s="501">
        <v>98</v>
      </c>
      <c r="AR20" s="501">
        <v>79</v>
      </c>
      <c r="AS20" s="545">
        <f t="shared" si="7"/>
        <v>31.225296442687743</v>
      </c>
      <c r="AT20" s="501">
        <v>21</v>
      </c>
      <c r="AU20" s="551">
        <v>16</v>
      </c>
    </row>
    <row r="21" spans="1:49" ht="33" customHeight="1">
      <c r="A21" s="121">
        <v>12</v>
      </c>
      <c r="B21" s="748" t="s">
        <v>41</v>
      </c>
      <c r="C21" s="748"/>
      <c r="D21" s="749"/>
      <c r="E21" s="542">
        <v>11</v>
      </c>
      <c r="F21" s="501">
        <v>11</v>
      </c>
      <c r="G21" s="501">
        <f t="shared" si="0"/>
        <v>100</v>
      </c>
      <c r="H21" s="501">
        <v>457</v>
      </c>
      <c r="I21" s="501">
        <v>291</v>
      </c>
      <c r="J21" s="501">
        <v>645</v>
      </c>
      <c r="K21" s="501">
        <v>238</v>
      </c>
      <c r="L21" s="545">
        <f t="shared" si="1"/>
        <v>36.899224806201552</v>
      </c>
      <c r="M21" s="501">
        <v>205</v>
      </c>
      <c r="N21" s="501">
        <v>117</v>
      </c>
      <c r="O21" s="501">
        <v>182</v>
      </c>
      <c r="P21" s="547">
        <f t="shared" si="2"/>
        <v>88.780487804878049</v>
      </c>
      <c r="Q21" s="501">
        <v>104</v>
      </c>
      <c r="R21" s="501">
        <v>11</v>
      </c>
      <c r="S21" s="501">
        <v>126</v>
      </c>
      <c r="T21" s="501">
        <v>11</v>
      </c>
      <c r="U21" s="501">
        <v>11</v>
      </c>
      <c r="V21" s="501">
        <f t="shared" si="3"/>
        <v>100</v>
      </c>
      <c r="W21" s="501">
        <v>6104</v>
      </c>
      <c r="X21" s="501">
        <v>348</v>
      </c>
      <c r="Y21" s="501">
        <v>310</v>
      </c>
      <c r="Z21" s="501">
        <v>247</v>
      </c>
      <c r="AA21" s="549">
        <f t="shared" si="4"/>
        <v>79.677419354838705</v>
      </c>
      <c r="AB21" s="501">
        <v>257</v>
      </c>
      <c r="AC21" s="501">
        <v>131</v>
      </c>
      <c r="AD21" s="501">
        <v>239</v>
      </c>
      <c r="AE21" s="545">
        <f t="shared" si="5"/>
        <v>92.996108949416339</v>
      </c>
      <c r="AF21" s="501">
        <v>123</v>
      </c>
      <c r="AG21" s="501">
        <v>11</v>
      </c>
      <c r="AH21" s="501">
        <v>11</v>
      </c>
      <c r="AI21" s="501">
        <v>16</v>
      </c>
      <c r="AJ21" s="544">
        <f t="shared" si="8"/>
        <v>145.45454545454547</v>
      </c>
      <c r="AK21" s="501">
        <v>2838</v>
      </c>
      <c r="AL21" s="501">
        <v>348</v>
      </c>
      <c r="AM21" s="501">
        <v>447</v>
      </c>
      <c r="AN21" s="501">
        <v>281</v>
      </c>
      <c r="AO21" s="550">
        <f t="shared" si="6"/>
        <v>62.86353467561522</v>
      </c>
      <c r="AP21" s="501">
        <v>164</v>
      </c>
      <c r="AQ21" s="501">
        <v>84</v>
      </c>
      <c r="AR21" s="501">
        <v>112</v>
      </c>
      <c r="AS21" s="545">
        <f t="shared" si="7"/>
        <v>68.292682926829272</v>
      </c>
      <c r="AT21" s="501">
        <v>65</v>
      </c>
      <c r="AU21" s="551">
        <v>11</v>
      </c>
      <c r="AW21">
        <v>348</v>
      </c>
    </row>
    <row r="22" spans="1:49" ht="33" customHeight="1">
      <c r="A22" s="121">
        <v>13</v>
      </c>
      <c r="B22" s="748" t="s">
        <v>42</v>
      </c>
      <c r="C22" s="748"/>
      <c r="D22" s="749"/>
      <c r="E22" s="542">
        <v>12</v>
      </c>
      <c r="F22" s="501">
        <v>12</v>
      </c>
      <c r="G22" s="501">
        <f t="shared" si="0"/>
        <v>100</v>
      </c>
      <c r="H22" s="501">
        <v>1036</v>
      </c>
      <c r="I22" s="501">
        <v>465</v>
      </c>
      <c r="J22" s="501">
        <v>712</v>
      </c>
      <c r="K22" s="501">
        <v>465</v>
      </c>
      <c r="L22" s="545">
        <f t="shared" si="1"/>
        <v>65.30898876404494</v>
      </c>
      <c r="M22" s="501">
        <v>394</v>
      </c>
      <c r="N22" s="501">
        <v>282</v>
      </c>
      <c r="O22" s="501">
        <v>211</v>
      </c>
      <c r="P22" s="547">
        <f t="shared" si="2"/>
        <v>53.55329949238579</v>
      </c>
      <c r="Q22" s="501">
        <v>146</v>
      </c>
      <c r="R22" s="501">
        <v>9</v>
      </c>
      <c r="S22" s="501">
        <v>465</v>
      </c>
      <c r="T22" s="501">
        <v>12</v>
      </c>
      <c r="U22" s="501">
        <v>12</v>
      </c>
      <c r="V22" s="501">
        <f t="shared" si="3"/>
        <v>100</v>
      </c>
      <c r="W22" s="501">
        <v>2337</v>
      </c>
      <c r="X22" s="501">
        <v>378</v>
      </c>
      <c r="Y22" s="501">
        <v>272</v>
      </c>
      <c r="Z22" s="501">
        <v>378</v>
      </c>
      <c r="AA22" s="549">
        <f t="shared" si="4"/>
        <v>138.97058823529412</v>
      </c>
      <c r="AB22" s="501">
        <v>330</v>
      </c>
      <c r="AC22" s="501">
        <v>210</v>
      </c>
      <c r="AD22" s="501">
        <v>158</v>
      </c>
      <c r="AE22" s="545">
        <f t="shared" si="5"/>
        <v>47.878787878787875</v>
      </c>
      <c r="AF22" s="501">
        <v>78</v>
      </c>
      <c r="AG22" s="501">
        <v>9</v>
      </c>
      <c r="AH22" s="501">
        <v>12</v>
      </c>
      <c r="AI22" s="501">
        <v>12</v>
      </c>
      <c r="AJ22" s="544">
        <f t="shared" si="8"/>
        <v>100</v>
      </c>
      <c r="AK22" s="501">
        <v>1648</v>
      </c>
      <c r="AL22" s="501">
        <v>280</v>
      </c>
      <c r="AM22" s="501">
        <v>265</v>
      </c>
      <c r="AN22" s="501">
        <v>280</v>
      </c>
      <c r="AO22" s="550">
        <f t="shared" si="6"/>
        <v>105.66037735849056</v>
      </c>
      <c r="AP22" s="501">
        <v>225</v>
      </c>
      <c r="AQ22" s="501">
        <v>199</v>
      </c>
      <c r="AR22" s="501">
        <v>86</v>
      </c>
      <c r="AS22" s="545">
        <f t="shared" si="7"/>
        <v>38.222222222222221</v>
      </c>
      <c r="AT22" s="501">
        <v>64</v>
      </c>
      <c r="AU22" s="551">
        <v>9</v>
      </c>
      <c r="AW22">
        <v>384</v>
      </c>
    </row>
    <row r="23" spans="1:49" ht="33" customHeight="1">
      <c r="A23" s="121">
        <v>14</v>
      </c>
      <c r="B23" s="748" t="s">
        <v>43</v>
      </c>
      <c r="C23" s="748"/>
      <c r="D23" s="749"/>
      <c r="E23" s="542">
        <v>13</v>
      </c>
      <c r="F23" s="501">
        <v>13</v>
      </c>
      <c r="G23" s="501">
        <f t="shared" si="0"/>
        <v>100</v>
      </c>
      <c r="H23" s="501">
        <v>1192</v>
      </c>
      <c r="I23" s="501">
        <v>382</v>
      </c>
      <c r="J23" s="501">
        <v>441</v>
      </c>
      <c r="K23" s="501">
        <v>306</v>
      </c>
      <c r="L23" s="545">
        <f t="shared" si="1"/>
        <v>69.387755102040813</v>
      </c>
      <c r="M23" s="501">
        <v>229</v>
      </c>
      <c r="N23" s="501">
        <v>80</v>
      </c>
      <c r="O23" s="501">
        <v>183</v>
      </c>
      <c r="P23" s="547">
        <f t="shared" si="2"/>
        <v>79.91266375545851</v>
      </c>
      <c r="Q23" s="501">
        <v>64</v>
      </c>
      <c r="R23" s="501">
        <v>13</v>
      </c>
      <c r="S23" s="501">
        <v>382</v>
      </c>
      <c r="T23" s="501">
        <v>13</v>
      </c>
      <c r="U23" s="501">
        <v>13</v>
      </c>
      <c r="V23" s="501">
        <f t="shared" si="3"/>
        <v>100</v>
      </c>
      <c r="W23" s="501">
        <v>593</v>
      </c>
      <c r="X23" s="501">
        <v>325</v>
      </c>
      <c r="Y23" s="501">
        <v>373</v>
      </c>
      <c r="Z23" s="501">
        <v>292</v>
      </c>
      <c r="AA23" s="549">
        <f t="shared" si="4"/>
        <v>78.284182305630026</v>
      </c>
      <c r="AB23" s="501">
        <v>219</v>
      </c>
      <c r="AC23" s="501">
        <v>77</v>
      </c>
      <c r="AD23" s="501">
        <v>186</v>
      </c>
      <c r="AE23" s="545">
        <f t="shared" si="5"/>
        <v>84.93150684931507</v>
      </c>
      <c r="AF23" s="501">
        <v>65</v>
      </c>
      <c r="AG23" s="501">
        <v>13</v>
      </c>
      <c r="AH23" s="501">
        <v>13</v>
      </c>
      <c r="AI23" s="501">
        <v>13</v>
      </c>
      <c r="AJ23" s="544">
        <f t="shared" si="8"/>
        <v>100</v>
      </c>
      <c r="AK23" s="501">
        <v>2172</v>
      </c>
      <c r="AL23" s="501">
        <v>327</v>
      </c>
      <c r="AM23" s="501">
        <v>650</v>
      </c>
      <c r="AN23" s="501">
        <v>278</v>
      </c>
      <c r="AO23" s="550">
        <f t="shared" si="6"/>
        <v>42.769230769230774</v>
      </c>
      <c r="AP23" s="501">
        <v>236</v>
      </c>
      <c r="AQ23" s="501">
        <v>83</v>
      </c>
      <c r="AR23" s="501">
        <v>177</v>
      </c>
      <c r="AS23" s="545">
        <f t="shared" si="7"/>
        <v>75</v>
      </c>
      <c r="AT23" s="501">
        <v>62</v>
      </c>
      <c r="AU23" s="551">
        <v>13</v>
      </c>
      <c r="AW23">
        <f>AW21-AW22</f>
        <v>-36</v>
      </c>
    </row>
    <row r="24" spans="1:49" ht="33" customHeight="1">
      <c r="A24" s="121">
        <v>15</v>
      </c>
      <c r="B24" s="748" t="s">
        <v>44</v>
      </c>
      <c r="C24" s="748"/>
      <c r="D24" s="749"/>
      <c r="E24" s="542">
        <v>14</v>
      </c>
      <c r="F24" s="501">
        <v>14</v>
      </c>
      <c r="G24" s="501">
        <f t="shared" si="0"/>
        <v>100</v>
      </c>
      <c r="H24" s="501">
        <v>981</v>
      </c>
      <c r="I24" s="501">
        <v>341</v>
      </c>
      <c r="J24" s="501">
        <v>846</v>
      </c>
      <c r="K24" s="501">
        <v>341</v>
      </c>
      <c r="L24" s="545">
        <f t="shared" si="1"/>
        <v>40.307328605200951</v>
      </c>
      <c r="M24" s="501">
        <v>323</v>
      </c>
      <c r="N24" s="501">
        <v>100</v>
      </c>
      <c r="O24" s="501">
        <v>271</v>
      </c>
      <c r="P24" s="547">
        <f t="shared" si="2"/>
        <v>83.900928792569658</v>
      </c>
      <c r="Q24" s="501">
        <v>90</v>
      </c>
      <c r="R24" s="501">
        <v>14</v>
      </c>
      <c r="S24" s="501">
        <v>341</v>
      </c>
      <c r="T24" s="501">
        <v>14</v>
      </c>
      <c r="U24" s="501">
        <v>14</v>
      </c>
      <c r="V24" s="501">
        <f t="shared" si="3"/>
        <v>100</v>
      </c>
      <c r="W24" s="501">
        <v>1762</v>
      </c>
      <c r="X24" s="501">
        <v>354</v>
      </c>
      <c r="Y24" s="501">
        <v>1959</v>
      </c>
      <c r="Z24" s="501">
        <v>354</v>
      </c>
      <c r="AA24" s="549">
        <f t="shared" si="4"/>
        <v>18.070444104134761</v>
      </c>
      <c r="AB24" s="501">
        <v>212</v>
      </c>
      <c r="AC24" s="501">
        <v>47</v>
      </c>
      <c r="AD24" s="501">
        <v>181</v>
      </c>
      <c r="AE24" s="545">
        <f t="shared" si="5"/>
        <v>85.377358490566039</v>
      </c>
      <c r="AF24" s="501">
        <v>34</v>
      </c>
      <c r="AG24" s="501">
        <v>14</v>
      </c>
      <c r="AH24" s="501">
        <v>14</v>
      </c>
      <c r="AI24" s="501">
        <v>14</v>
      </c>
      <c r="AJ24" s="544">
        <f t="shared" si="8"/>
        <v>100</v>
      </c>
      <c r="AK24" s="501">
        <v>2321</v>
      </c>
      <c r="AL24" s="501">
        <v>310</v>
      </c>
      <c r="AM24" s="501">
        <v>570</v>
      </c>
      <c r="AN24" s="501">
        <v>310</v>
      </c>
      <c r="AO24" s="550">
        <f t="shared" si="6"/>
        <v>54.385964912280706</v>
      </c>
      <c r="AP24" s="501">
        <v>244</v>
      </c>
      <c r="AQ24" s="501">
        <v>64</v>
      </c>
      <c r="AR24" s="501">
        <v>212</v>
      </c>
      <c r="AS24" s="545">
        <f t="shared" si="7"/>
        <v>86.885245901639337</v>
      </c>
      <c r="AT24" s="501">
        <v>52</v>
      </c>
      <c r="AU24" s="551">
        <v>14</v>
      </c>
    </row>
    <row r="25" spans="1:49" ht="33" customHeight="1">
      <c r="A25" s="121">
        <v>16</v>
      </c>
      <c r="B25" s="748" t="s">
        <v>550</v>
      </c>
      <c r="C25" s="748"/>
      <c r="D25" s="749"/>
      <c r="E25" s="542">
        <v>9</v>
      </c>
      <c r="F25" s="501">
        <v>10</v>
      </c>
      <c r="G25" s="552">
        <f t="shared" si="0"/>
        <v>111.11111111111111</v>
      </c>
      <c r="H25" s="501">
        <v>1056</v>
      </c>
      <c r="I25" s="501">
        <v>822</v>
      </c>
      <c r="J25" s="501">
        <v>1056</v>
      </c>
      <c r="K25" s="501">
        <v>596</v>
      </c>
      <c r="L25" s="545">
        <f t="shared" si="1"/>
        <v>56.439393939393945</v>
      </c>
      <c r="M25" s="501">
        <v>568</v>
      </c>
      <c r="N25" s="501">
        <v>322</v>
      </c>
      <c r="O25" s="501">
        <v>476</v>
      </c>
      <c r="P25" s="547">
        <f t="shared" si="2"/>
        <v>83.802816901408448</v>
      </c>
      <c r="Q25" s="501">
        <v>256</v>
      </c>
      <c r="R25" s="501">
        <v>10</v>
      </c>
      <c r="S25" s="501">
        <v>596</v>
      </c>
      <c r="T25" s="501">
        <v>9</v>
      </c>
      <c r="U25" s="552">
        <v>9</v>
      </c>
      <c r="V25" s="501">
        <f t="shared" si="3"/>
        <v>100</v>
      </c>
      <c r="W25" s="501">
        <v>475</v>
      </c>
      <c r="X25" s="501">
        <v>363</v>
      </c>
      <c r="Y25" s="501">
        <v>312</v>
      </c>
      <c r="Z25" s="501">
        <v>248</v>
      </c>
      <c r="AA25" s="549">
        <f t="shared" si="4"/>
        <v>79.487179487179489</v>
      </c>
      <c r="AB25" s="501">
        <v>360</v>
      </c>
      <c r="AC25" s="501">
        <v>149</v>
      </c>
      <c r="AD25" s="501">
        <v>290</v>
      </c>
      <c r="AE25" s="545">
        <f t="shared" si="5"/>
        <v>80.555555555555557</v>
      </c>
      <c r="AF25" s="501">
        <v>99</v>
      </c>
      <c r="AG25" s="501">
        <v>9</v>
      </c>
      <c r="AH25" s="501">
        <v>9</v>
      </c>
      <c r="AI25" s="501">
        <v>17</v>
      </c>
      <c r="AJ25" s="544">
        <f t="shared" si="8"/>
        <v>188.88888888888889</v>
      </c>
      <c r="AK25" s="501">
        <v>589</v>
      </c>
      <c r="AL25" s="501">
        <v>490</v>
      </c>
      <c r="AM25" s="501">
        <v>589</v>
      </c>
      <c r="AN25" s="501">
        <v>455</v>
      </c>
      <c r="AO25" s="550">
        <f t="shared" si="6"/>
        <v>77.249575551782684</v>
      </c>
      <c r="AP25" s="501">
        <v>204</v>
      </c>
      <c r="AQ25" s="501">
        <v>117</v>
      </c>
      <c r="AR25" s="501">
        <v>167</v>
      </c>
      <c r="AS25" s="545">
        <f t="shared" si="7"/>
        <v>81.862745098039213</v>
      </c>
      <c r="AT25" s="501">
        <v>100</v>
      </c>
      <c r="AU25" s="551">
        <v>17</v>
      </c>
    </row>
    <row r="26" spans="1:49" ht="33" customHeight="1">
      <c r="A26" s="433">
        <v>17</v>
      </c>
      <c r="B26" s="752" t="s">
        <v>549</v>
      </c>
      <c r="C26" s="752"/>
      <c r="D26" s="753"/>
      <c r="E26" s="542">
        <v>6</v>
      </c>
      <c r="F26" s="501">
        <v>6</v>
      </c>
      <c r="G26" s="552">
        <f t="shared" si="0"/>
        <v>100</v>
      </c>
      <c r="H26" s="501">
        <v>1921</v>
      </c>
      <c r="I26" s="501">
        <v>238</v>
      </c>
      <c r="J26" s="501">
        <v>703</v>
      </c>
      <c r="K26" s="501">
        <v>211</v>
      </c>
      <c r="L26" s="545">
        <f t="shared" si="1"/>
        <v>30.014224751066855</v>
      </c>
      <c r="M26" s="501">
        <v>220</v>
      </c>
      <c r="N26" s="501">
        <v>111</v>
      </c>
      <c r="O26" s="501">
        <v>189</v>
      </c>
      <c r="P26" s="547">
        <f t="shared" si="2"/>
        <v>85.909090909090907</v>
      </c>
      <c r="Q26" s="501">
        <v>108</v>
      </c>
      <c r="R26" s="501">
        <v>5</v>
      </c>
      <c r="S26" s="501">
        <v>238</v>
      </c>
      <c r="T26" s="501">
        <v>6</v>
      </c>
      <c r="U26" s="552">
        <v>6</v>
      </c>
      <c r="V26" s="501">
        <f t="shared" si="3"/>
        <v>100</v>
      </c>
      <c r="W26" s="501">
        <v>2011</v>
      </c>
      <c r="X26" s="501">
        <v>98</v>
      </c>
      <c r="Y26" s="501">
        <v>75</v>
      </c>
      <c r="Z26" s="501">
        <v>98</v>
      </c>
      <c r="AA26" s="549">
        <f t="shared" si="4"/>
        <v>130.66666666666666</v>
      </c>
      <c r="AB26" s="501">
        <v>97</v>
      </c>
      <c r="AC26" s="501">
        <v>56</v>
      </c>
      <c r="AD26" s="501">
        <v>82</v>
      </c>
      <c r="AE26" s="545">
        <f t="shared" si="5"/>
        <v>84.536082474226802</v>
      </c>
      <c r="AF26" s="501">
        <v>42</v>
      </c>
      <c r="AG26" s="501">
        <v>5</v>
      </c>
      <c r="AH26" s="501">
        <v>6</v>
      </c>
      <c r="AI26" s="501">
        <v>6</v>
      </c>
      <c r="AJ26" s="544">
        <f t="shared" si="8"/>
        <v>100</v>
      </c>
      <c r="AK26" s="501">
        <v>2215</v>
      </c>
      <c r="AL26" s="501">
        <v>125</v>
      </c>
      <c r="AM26" s="501">
        <v>106</v>
      </c>
      <c r="AN26" s="501">
        <v>125</v>
      </c>
      <c r="AO26" s="550">
        <f t="shared" si="6"/>
        <v>117.9245283018868</v>
      </c>
      <c r="AP26" s="501">
        <v>125</v>
      </c>
      <c r="AQ26" s="501">
        <v>69</v>
      </c>
      <c r="AR26" s="501">
        <v>18</v>
      </c>
      <c r="AS26" s="545">
        <f t="shared" si="7"/>
        <v>14.399999999999999</v>
      </c>
      <c r="AT26" s="501">
        <v>18</v>
      </c>
      <c r="AU26" s="551">
        <v>5</v>
      </c>
    </row>
    <row r="27" spans="1:49" ht="33" customHeight="1" thickBot="1">
      <c r="A27" s="63">
        <v>18</v>
      </c>
      <c r="B27" s="754" t="s">
        <v>551</v>
      </c>
      <c r="C27" s="754"/>
      <c r="D27" s="755"/>
      <c r="E27" s="554">
        <v>11</v>
      </c>
      <c r="F27" s="502">
        <v>11</v>
      </c>
      <c r="G27" s="502">
        <f t="shared" si="0"/>
        <v>100</v>
      </c>
      <c r="H27" s="502">
        <v>2102</v>
      </c>
      <c r="I27" s="502">
        <v>665</v>
      </c>
      <c r="J27" s="502">
        <v>802</v>
      </c>
      <c r="K27" s="502">
        <v>420</v>
      </c>
      <c r="L27" s="555">
        <f t="shared" si="1"/>
        <v>52.369077306733168</v>
      </c>
      <c r="M27" s="502">
        <v>660</v>
      </c>
      <c r="N27" s="502">
        <v>295</v>
      </c>
      <c r="O27" s="502">
        <v>515</v>
      </c>
      <c r="P27" s="556">
        <f t="shared" si="2"/>
        <v>78.030303030303031</v>
      </c>
      <c r="Q27" s="502">
        <v>80</v>
      </c>
      <c r="R27" s="502">
        <v>11</v>
      </c>
      <c r="S27" s="502">
        <v>660</v>
      </c>
      <c r="T27" s="502">
        <v>11</v>
      </c>
      <c r="U27" s="502">
        <v>11</v>
      </c>
      <c r="V27" s="502">
        <f t="shared" si="3"/>
        <v>100</v>
      </c>
      <c r="W27" s="502">
        <v>4465</v>
      </c>
      <c r="X27" s="502">
        <v>985</v>
      </c>
      <c r="Y27" s="502">
        <v>665</v>
      </c>
      <c r="Z27" s="502">
        <v>578</v>
      </c>
      <c r="AA27" s="557">
        <f t="shared" si="4"/>
        <v>86.917293233082702</v>
      </c>
      <c r="AB27" s="502">
        <v>800</v>
      </c>
      <c r="AC27" s="502">
        <v>470</v>
      </c>
      <c r="AD27" s="502">
        <v>625</v>
      </c>
      <c r="AE27" s="555">
        <f t="shared" si="5"/>
        <v>78.125</v>
      </c>
      <c r="AF27" s="502">
        <v>90</v>
      </c>
      <c r="AG27" s="502">
        <v>11</v>
      </c>
      <c r="AH27" s="502">
        <v>11</v>
      </c>
      <c r="AI27" s="502">
        <v>11</v>
      </c>
      <c r="AJ27" s="558">
        <f t="shared" si="8"/>
        <v>100</v>
      </c>
      <c r="AK27" s="502">
        <v>960</v>
      </c>
      <c r="AL27" s="502">
        <v>905</v>
      </c>
      <c r="AM27" s="502">
        <v>774</v>
      </c>
      <c r="AN27" s="502">
        <v>521</v>
      </c>
      <c r="AO27" s="559">
        <f t="shared" si="6"/>
        <v>67.31266149870801</v>
      </c>
      <c r="AP27" s="502">
        <v>315</v>
      </c>
      <c r="AQ27" s="502">
        <v>105</v>
      </c>
      <c r="AR27" s="502">
        <v>260</v>
      </c>
      <c r="AS27" s="545">
        <f t="shared" si="7"/>
        <v>82.539682539682531</v>
      </c>
      <c r="AT27" s="502">
        <v>37</v>
      </c>
      <c r="AU27" s="560">
        <v>11</v>
      </c>
    </row>
    <row r="28" spans="1:49" ht="33" customHeight="1" thickTop="1" thickBot="1">
      <c r="A28" s="756" t="s">
        <v>70</v>
      </c>
      <c r="B28" s="757"/>
      <c r="C28" s="757"/>
      <c r="D28" s="758"/>
      <c r="E28" s="522">
        <f>SUM(E10:E27)</f>
        <v>239</v>
      </c>
      <c r="F28" s="561">
        <f>SUM(F10:F27)</f>
        <v>257</v>
      </c>
      <c r="G28" s="507">
        <f t="shared" si="0"/>
        <v>107.53138075313808</v>
      </c>
      <c r="H28" s="507">
        <f>SUM(H10:H27)</f>
        <v>37791</v>
      </c>
      <c r="I28" s="507">
        <f>SUM(I10:I27)</f>
        <v>12016</v>
      </c>
      <c r="J28" s="507">
        <f>SUM(J10:J27)</f>
        <v>17051</v>
      </c>
      <c r="K28" s="507">
        <f>SUM(K10:K27)</f>
        <v>10306</v>
      </c>
      <c r="L28" s="561">
        <f t="shared" si="1"/>
        <v>60.44220280335464</v>
      </c>
      <c r="M28" s="507">
        <f>SUM(M10:M27)</f>
        <v>10228</v>
      </c>
      <c r="N28" s="507">
        <f>SUM(N10:N27)</f>
        <v>4966</v>
      </c>
      <c r="O28" s="507">
        <f>SUM(O10:O27)</f>
        <v>8089</v>
      </c>
      <c r="P28" s="562">
        <f t="shared" si="2"/>
        <v>79.086820492764957</v>
      </c>
      <c r="Q28" s="507">
        <f>SUM(Q10:Q27)</f>
        <v>3677</v>
      </c>
      <c r="R28" s="561">
        <f>SUM(R10:R27)</f>
        <v>254</v>
      </c>
      <c r="S28" s="561">
        <f>SUM(S10:S27)</f>
        <v>9496</v>
      </c>
      <c r="T28" s="509">
        <f>SUM(T10:T27)</f>
        <v>239</v>
      </c>
      <c r="U28" s="563">
        <f>SUM(U10:U27)</f>
        <v>248</v>
      </c>
      <c r="V28" s="564">
        <f t="shared" si="3"/>
        <v>103.76569037656904</v>
      </c>
      <c r="W28" s="522">
        <f>SUM(W10:W27)</f>
        <v>46300</v>
      </c>
      <c r="X28" s="507">
        <f>SUM(X10:X27)</f>
        <v>9370</v>
      </c>
      <c r="Y28" s="507">
        <f>SUM(Y10:Y27)</f>
        <v>10053</v>
      </c>
      <c r="Z28" s="507">
        <f>SUM(Z10:Z27)</f>
        <v>7917</v>
      </c>
      <c r="AA28" s="565">
        <f t="shared" si="4"/>
        <v>78.752611160847508</v>
      </c>
      <c r="AB28" s="507">
        <f t="shared" ref="AB28:AH28" si="9">SUM(AB10:AB27)</f>
        <v>7204</v>
      </c>
      <c r="AC28" s="522">
        <f t="shared" si="9"/>
        <v>3754</v>
      </c>
      <c r="AD28" s="561">
        <f t="shared" si="9"/>
        <v>5689</v>
      </c>
      <c r="AE28" s="566">
        <f t="shared" si="5"/>
        <v>78.970016657412543</v>
      </c>
      <c r="AF28" s="561">
        <f t="shared" si="9"/>
        <v>2649</v>
      </c>
      <c r="AG28" s="507">
        <f t="shared" si="9"/>
        <v>237</v>
      </c>
      <c r="AH28" s="509">
        <f t="shared" si="9"/>
        <v>239</v>
      </c>
      <c r="AI28" s="509">
        <f>SUM(AI10:AI27)</f>
        <v>268</v>
      </c>
      <c r="AJ28" s="567">
        <f t="shared" si="8"/>
        <v>112.13389121338912</v>
      </c>
      <c r="AK28" s="503">
        <f>SUM(AK10:AK27)</f>
        <v>42319</v>
      </c>
      <c r="AL28" s="509">
        <f>SUM(AL10:AL27)</f>
        <v>9649</v>
      </c>
      <c r="AM28" s="509">
        <f>SUM(AM10:AM27)</f>
        <v>11788</v>
      </c>
      <c r="AN28" s="509">
        <f>SUM(AN10:AN27)</f>
        <v>8390</v>
      </c>
      <c r="AO28" s="568">
        <f t="shared" si="6"/>
        <v>71.174075330844929</v>
      </c>
      <c r="AP28" s="515">
        <f>SUM(AP10:AP27)</f>
        <v>5503</v>
      </c>
      <c r="AQ28" s="515">
        <f>SUM(AQ10:AQ27)</f>
        <v>3094</v>
      </c>
      <c r="AR28" s="515">
        <f>SUM(AR10:AR27)</f>
        <v>4168</v>
      </c>
      <c r="AS28" s="545">
        <f t="shared" si="7"/>
        <v>75.740505178993274</v>
      </c>
      <c r="AT28" s="515">
        <f>SUM(AT10:AT27)</f>
        <v>2041</v>
      </c>
      <c r="AU28" s="569">
        <f>SUM(AU10:AU27)</f>
        <v>262</v>
      </c>
    </row>
    <row r="29" spans="1:49" ht="24" customHeight="1" thickTop="1">
      <c r="A29" s="159" t="s">
        <v>250</v>
      </c>
      <c r="J29" s="532"/>
      <c r="K29" s="532"/>
      <c r="L29" s="504"/>
      <c r="U29" s="570"/>
      <c r="V29" s="504"/>
      <c r="W29" s="524"/>
      <c r="X29" s="504"/>
      <c r="AA29" s="571"/>
      <c r="AE29" s="572"/>
      <c r="AJ29" s="573"/>
      <c r="AK29" s="504"/>
      <c r="AL29" s="504"/>
      <c r="AO29" s="574"/>
      <c r="AQ29" s="524"/>
      <c r="AR29" s="524"/>
      <c r="AS29" s="575"/>
    </row>
    <row r="30" spans="1:49">
      <c r="H30" s="513"/>
      <c r="U30" s="532"/>
      <c r="Z30" s="513"/>
      <c r="AU30" s="513"/>
    </row>
    <row r="31" spans="1:49">
      <c r="H31" s="500">
        <v>37791</v>
      </c>
      <c r="I31" s="500">
        <v>12016</v>
      </c>
      <c r="J31" s="532"/>
      <c r="K31" s="532">
        <v>10306</v>
      </c>
      <c r="M31" s="500">
        <v>10228</v>
      </c>
      <c r="N31" s="500">
        <v>4966</v>
      </c>
      <c r="O31" s="500">
        <v>8089</v>
      </c>
      <c r="Q31" s="500">
        <v>3677</v>
      </c>
      <c r="R31" s="500">
        <v>254</v>
      </c>
      <c r="S31" s="500">
        <v>9496</v>
      </c>
      <c r="T31" s="500">
        <v>239</v>
      </c>
      <c r="U31" s="500">
        <v>248</v>
      </c>
      <c r="W31" s="500">
        <v>46300</v>
      </c>
      <c r="X31" s="500">
        <v>9370</v>
      </c>
      <c r="Z31" s="500">
        <v>7917</v>
      </c>
      <c r="AB31" s="500">
        <v>7204</v>
      </c>
      <c r="AC31" s="500">
        <v>3754</v>
      </c>
      <c r="AD31" s="500">
        <v>5689</v>
      </c>
      <c r="AF31" s="500">
        <v>2649</v>
      </c>
      <c r="AG31" s="500">
        <v>237</v>
      </c>
      <c r="AH31" s="500">
        <v>239</v>
      </c>
      <c r="AI31" s="500">
        <v>268</v>
      </c>
      <c r="AK31" s="500">
        <v>42319</v>
      </c>
      <c r="AL31" s="500">
        <v>9649</v>
      </c>
      <c r="AN31" s="500">
        <v>8390</v>
      </c>
      <c r="AP31" s="500">
        <v>5503</v>
      </c>
      <c r="AQ31" s="500">
        <v>3094</v>
      </c>
      <c r="AR31" s="500">
        <v>4168</v>
      </c>
      <c r="AS31" s="500">
        <v>0</v>
      </c>
      <c r="AT31" s="500">
        <v>2041</v>
      </c>
      <c r="AU31" s="500">
        <v>262</v>
      </c>
    </row>
    <row r="32" spans="1:49">
      <c r="H32" s="532">
        <f>H31-H28</f>
        <v>0</v>
      </c>
      <c r="I32" s="532">
        <f t="shared" ref="I32:AU32" si="10">I31-I28</f>
        <v>0</v>
      </c>
      <c r="J32" s="532"/>
      <c r="K32" s="532">
        <f t="shared" si="10"/>
        <v>0</v>
      </c>
      <c r="L32" s="532">
        <f t="shared" si="10"/>
        <v>-60.44220280335464</v>
      </c>
      <c r="M32" s="532">
        <f t="shared" si="10"/>
        <v>0</v>
      </c>
      <c r="N32" s="532">
        <f t="shared" si="10"/>
        <v>0</v>
      </c>
      <c r="O32" s="532">
        <f t="shared" si="10"/>
        <v>0</v>
      </c>
      <c r="P32" s="532">
        <f t="shared" si="10"/>
        <v>-79.086820492764957</v>
      </c>
      <c r="Q32" s="532">
        <f t="shared" si="10"/>
        <v>0</v>
      </c>
      <c r="R32" s="532">
        <f t="shared" si="10"/>
        <v>0</v>
      </c>
      <c r="S32" s="532">
        <f t="shared" si="10"/>
        <v>0</v>
      </c>
      <c r="T32" s="532">
        <f t="shared" si="10"/>
        <v>0</v>
      </c>
      <c r="U32" s="532">
        <f t="shared" si="10"/>
        <v>0</v>
      </c>
      <c r="V32" s="532">
        <f t="shared" si="10"/>
        <v>-103.76569037656904</v>
      </c>
      <c r="W32" s="532">
        <f t="shared" si="10"/>
        <v>0</v>
      </c>
      <c r="X32" s="532">
        <f t="shared" si="10"/>
        <v>0</v>
      </c>
      <c r="Y32" s="532">
        <f t="shared" si="10"/>
        <v>-10053</v>
      </c>
      <c r="Z32" s="532">
        <f t="shared" si="10"/>
        <v>0</v>
      </c>
      <c r="AA32" s="532">
        <f t="shared" si="10"/>
        <v>-78.752611160847508</v>
      </c>
      <c r="AB32" s="532">
        <f t="shared" si="10"/>
        <v>0</v>
      </c>
      <c r="AC32" s="532">
        <f t="shared" si="10"/>
        <v>0</v>
      </c>
      <c r="AD32" s="532">
        <f t="shared" si="10"/>
        <v>0</v>
      </c>
      <c r="AE32" s="532">
        <f t="shared" si="10"/>
        <v>-78.970016657412543</v>
      </c>
      <c r="AF32" s="532">
        <f t="shared" si="10"/>
        <v>0</v>
      </c>
      <c r="AG32" s="532">
        <f t="shared" si="10"/>
        <v>0</v>
      </c>
      <c r="AH32" s="532">
        <f t="shared" si="10"/>
        <v>0</v>
      </c>
      <c r="AI32" s="532">
        <f t="shared" si="10"/>
        <v>0</v>
      </c>
      <c r="AJ32" s="532">
        <f t="shared" si="10"/>
        <v>-112.13389121338912</v>
      </c>
      <c r="AK32" s="532">
        <f t="shared" si="10"/>
        <v>0</v>
      </c>
      <c r="AL32" s="532">
        <f t="shared" si="10"/>
        <v>0</v>
      </c>
      <c r="AM32" s="532">
        <f t="shared" si="10"/>
        <v>-11788</v>
      </c>
      <c r="AN32" s="532">
        <f t="shared" si="10"/>
        <v>0</v>
      </c>
      <c r="AO32" s="532">
        <f t="shared" si="10"/>
        <v>-71.174075330844929</v>
      </c>
      <c r="AP32" s="532">
        <f t="shared" si="10"/>
        <v>0</v>
      </c>
      <c r="AQ32" s="532">
        <f t="shared" si="10"/>
        <v>0</v>
      </c>
      <c r="AR32" s="532">
        <f t="shared" si="10"/>
        <v>0</v>
      </c>
      <c r="AS32" s="532">
        <f t="shared" si="10"/>
        <v>-75.740505178993274</v>
      </c>
      <c r="AT32" s="532">
        <f t="shared" si="10"/>
        <v>0</v>
      </c>
      <c r="AU32" s="532">
        <f t="shared" si="10"/>
        <v>0</v>
      </c>
    </row>
  </sheetData>
  <mergeCells count="64">
    <mergeCell ref="AS7:AS8"/>
    <mergeCell ref="T5:AG5"/>
    <mergeCell ref="AQ7:AQ8"/>
    <mergeCell ref="AR7:AR8"/>
    <mergeCell ref="AJ7:AJ8"/>
    <mergeCell ref="AK7:AK8"/>
    <mergeCell ref="AL7:AL8"/>
    <mergeCell ref="AM7:AO7"/>
    <mergeCell ref="AP7:AP8"/>
    <mergeCell ref="AG7:AG8"/>
    <mergeCell ref="AD7:AD8"/>
    <mergeCell ref="AF7:AF8"/>
    <mergeCell ref="AH7:AH8"/>
    <mergeCell ref="AI7:AI8"/>
    <mergeCell ref="S7:S8"/>
    <mergeCell ref="O7:O8"/>
    <mergeCell ref="Q7:Q8"/>
    <mergeCell ref="AE7:AE8"/>
    <mergeCell ref="P7:P8"/>
    <mergeCell ref="AB7:AB8"/>
    <mergeCell ref="AC7:AC8"/>
    <mergeCell ref="T7:T8"/>
    <mergeCell ref="U7:U8"/>
    <mergeCell ref="V7:V8"/>
    <mergeCell ref="W7:W8"/>
    <mergeCell ref="X7:X8"/>
    <mergeCell ref="Y7:AA7"/>
    <mergeCell ref="I7:I8"/>
    <mergeCell ref="A5:A8"/>
    <mergeCell ref="B5:D8"/>
    <mergeCell ref="B11:D11"/>
    <mergeCell ref="B9:D9"/>
    <mergeCell ref="B10:D10"/>
    <mergeCell ref="E5:S5"/>
    <mergeCell ref="E6:S6"/>
    <mergeCell ref="J7:L7"/>
    <mergeCell ref="E7:E8"/>
    <mergeCell ref="F7:F8"/>
    <mergeCell ref="G7:G8"/>
    <mergeCell ref="H7:H8"/>
    <mergeCell ref="M7:M8"/>
    <mergeCell ref="N7:N8"/>
    <mergeCell ref="R7:R8"/>
    <mergeCell ref="B25:D25"/>
    <mergeCell ref="B26:D26"/>
    <mergeCell ref="B27:D27"/>
    <mergeCell ref="A28:D28"/>
    <mergeCell ref="B23:D23"/>
    <mergeCell ref="AT7:AT8"/>
    <mergeCell ref="AU7:AU8"/>
    <mergeCell ref="AH5:AU5"/>
    <mergeCell ref="AH6:AU6"/>
    <mergeCell ref="B24:D24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</mergeCells>
  <printOptions horizontalCentered="1"/>
  <pageMargins left="7.874015748031496E-2" right="7.874015748031496E-2" top="0.74803149606299213" bottom="0.74803149606299213" header="0.31496062992125984" footer="0.31496062992125984"/>
  <pageSetup paperSize="256" scale="60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29"/>
  <sheetViews>
    <sheetView zoomScale="95" zoomScaleNormal="95" workbookViewId="0">
      <pane ySplit="6" topLeftCell="A25" activePane="bottomLeft" state="frozen"/>
      <selection activeCell="L28" sqref="L28:P32"/>
      <selection pane="bottomLeft" activeCell="L28" sqref="L28:P32"/>
    </sheetView>
  </sheetViews>
  <sheetFormatPr defaultRowHeight="15"/>
  <cols>
    <col min="1" max="1" width="5.28515625" customWidth="1"/>
    <col min="2" max="2" width="18" customWidth="1"/>
    <col min="3" max="3" width="7.85546875" customWidth="1"/>
    <col min="4" max="4" width="7.7109375" customWidth="1"/>
    <col min="5" max="5" width="9.140625" customWidth="1"/>
    <col min="6" max="6" width="7.7109375" customWidth="1"/>
    <col min="7" max="7" width="9.140625" customWidth="1"/>
    <col min="8" max="8" width="7.140625" customWidth="1"/>
    <col min="9" max="9" width="8" customWidth="1"/>
    <col min="10" max="10" width="15.28515625" customWidth="1"/>
    <col min="11" max="12" width="7.7109375" customWidth="1"/>
    <col min="13" max="14" width="9.140625" customWidth="1"/>
    <col min="15" max="16" width="8.140625" customWidth="1"/>
    <col min="18" max="18" width="14.42578125" customWidth="1"/>
    <col min="20" max="20" width="13.85546875" customWidth="1"/>
  </cols>
  <sheetData>
    <row r="1" spans="1:20" ht="18">
      <c r="A1" s="796" t="s">
        <v>206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</row>
    <row r="2" spans="1:20" ht="15.75" customHeight="1">
      <c r="A2" s="796" t="s">
        <v>183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</row>
    <row r="3" spans="1:20" ht="18.7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20" ht="26.25" customHeight="1" thickBot="1">
      <c r="A4" s="126"/>
      <c r="B4" s="18" t="s">
        <v>147</v>
      </c>
      <c r="C4" s="33" t="str">
        <f>'Lamp. 13'!G3</f>
        <v>:  FEBRUARI 2019</v>
      </c>
      <c r="D4" s="18"/>
      <c r="E4" s="127"/>
      <c r="F4" s="127"/>
      <c r="G4" s="127"/>
      <c r="H4" s="127"/>
      <c r="I4" s="127"/>
      <c r="J4" s="127"/>
      <c r="K4" s="127"/>
      <c r="L4" s="127"/>
      <c r="M4" s="127"/>
      <c r="N4" s="43"/>
      <c r="O4" s="43" t="s">
        <v>220</v>
      </c>
      <c r="P4" s="127"/>
    </row>
    <row r="5" spans="1:20" ht="55.5" customHeight="1" thickTop="1">
      <c r="A5" s="798" t="s">
        <v>6</v>
      </c>
      <c r="B5" s="800" t="s">
        <v>80</v>
      </c>
      <c r="C5" s="658" t="s">
        <v>207</v>
      </c>
      <c r="D5" s="658"/>
      <c r="E5" s="658"/>
      <c r="F5" s="802" t="s">
        <v>221</v>
      </c>
      <c r="G5" s="803"/>
      <c r="H5" s="804"/>
      <c r="I5" s="660" t="s">
        <v>222</v>
      </c>
      <c r="J5" s="658"/>
      <c r="K5" s="660" t="s">
        <v>223</v>
      </c>
      <c r="L5" s="660"/>
      <c r="M5" s="660"/>
      <c r="N5" s="660"/>
      <c r="O5" s="658"/>
      <c r="P5" s="797"/>
    </row>
    <row r="6" spans="1:20" ht="84" customHeight="1">
      <c r="A6" s="799"/>
      <c r="B6" s="801"/>
      <c r="C6" s="54" t="s">
        <v>224</v>
      </c>
      <c r="D6" s="54" t="s">
        <v>225</v>
      </c>
      <c r="E6" s="53" t="s">
        <v>58</v>
      </c>
      <c r="F6" s="54" t="s">
        <v>226</v>
      </c>
      <c r="G6" s="54" t="s">
        <v>227</v>
      </c>
      <c r="H6" s="54" t="s">
        <v>508</v>
      </c>
      <c r="I6" s="54" t="s">
        <v>507</v>
      </c>
      <c r="J6" s="54" t="s">
        <v>228</v>
      </c>
      <c r="K6" s="54" t="s">
        <v>229</v>
      </c>
      <c r="L6" s="54" t="s">
        <v>230</v>
      </c>
      <c r="M6" s="54" t="s">
        <v>231</v>
      </c>
      <c r="N6" s="128" t="s">
        <v>208</v>
      </c>
      <c r="O6" s="128" t="s">
        <v>232</v>
      </c>
      <c r="P6" s="129" t="s">
        <v>233</v>
      </c>
    </row>
    <row r="7" spans="1:20">
      <c r="A7" s="130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12</v>
      </c>
      <c r="L7" s="53">
        <v>13</v>
      </c>
      <c r="M7" s="53">
        <v>14</v>
      </c>
      <c r="N7" s="131">
        <v>15</v>
      </c>
      <c r="O7" s="131">
        <v>16</v>
      </c>
      <c r="P7" s="132">
        <v>17</v>
      </c>
    </row>
    <row r="8" spans="1:20">
      <c r="A8" s="133">
        <v>1</v>
      </c>
      <c r="B8" s="134" t="s">
        <v>95</v>
      </c>
      <c r="C8" s="135">
        <v>19</v>
      </c>
      <c r="D8" s="135">
        <v>19</v>
      </c>
      <c r="E8" s="136">
        <f>D8/C8</f>
        <v>1</v>
      </c>
      <c r="F8" s="516">
        <v>185</v>
      </c>
      <c r="G8" s="516">
        <f>H8-F8</f>
        <v>150</v>
      </c>
      <c r="H8" s="517">
        <v>335</v>
      </c>
      <c r="I8" s="516">
        <v>0</v>
      </c>
      <c r="J8" s="518">
        <v>0</v>
      </c>
      <c r="K8" s="516">
        <v>261</v>
      </c>
      <c r="L8" s="516">
        <v>211</v>
      </c>
      <c r="M8" s="519">
        <f>SUM(L8/K8*100)</f>
        <v>80.842911877394641</v>
      </c>
      <c r="N8" s="516">
        <v>105</v>
      </c>
      <c r="O8" s="520">
        <v>86</v>
      </c>
      <c r="P8" s="139">
        <f>SUM(O8/N8*100)</f>
        <v>81.904761904761898</v>
      </c>
    </row>
    <row r="9" spans="1:20">
      <c r="A9" s="133">
        <v>2</v>
      </c>
      <c r="B9" s="134" t="s">
        <v>96</v>
      </c>
      <c r="C9" s="135">
        <v>28</v>
      </c>
      <c r="D9" s="135">
        <f t="shared" ref="D9:D25" si="0">C9</f>
        <v>28</v>
      </c>
      <c r="E9" s="136">
        <f t="shared" ref="E9:E27" si="1">D9/C9</f>
        <v>1</v>
      </c>
      <c r="F9" s="516">
        <v>416</v>
      </c>
      <c r="G9" s="516">
        <f t="shared" ref="G9:G25" si="2">H9-F9</f>
        <v>160</v>
      </c>
      <c r="H9" s="517">
        <v>576</v>
      </c>
      <c r="I9" s="516">
        <v>0</v>
      </c>
      <c r="J9" s="518">
        <v>0</v>
      </c>
      <c r="K9" s="516">
        <v>539</v>
      </c>
      <c r="L9" s="516">
        <v>431</v>
      </c>
      <c r="M9" s="519">
        <f t="shared" ref="M9:M27" si="3">SUM(L9/K9*100)</f>
        <v>79.962894248608535</v>
      </c>
      <c r="N9" s="516">
        <v>389</v>
      </c>
      <c r="O9" s="516">
        <v>311</v>
      </c>
      <c r="P9" s="139">
        <f t="shared" ref="P9:P27" si="4">SUM(O9/N9*100)</f>
        <v>79.948586118251924</v>
      </c>
    </row>
    <row r="10" spans="1:20">
      <c r="A10" s="133">
        <v>3</v>
      </c>
      <c r="B10" s="134" t="s">
        <v>97</v>
      </c>
      <c r="C10" s="135">
        <v>42</v>
      </c>
      <c r="D10" s="135">
        <v>42</v>
      </c>
      <c r="E10" s="136">
        <f t="shared" si="1"/>
        <v>1</v>
      </c>
      <c r="F10" s="516">
        <v>782</v>
      </c>
      <c r="G10" s="516">
        <f t="shared" si="2"/>
        <v>525</v>
      </c>
      <c r="H10" s="517">
        <v>1307</v>
      </c>
      <c r="I10" s="516">
        <v>0</v>
      </c>
      <c r="J10" s="518">
        <f>I10</f>
        <v>0</v>
      </c>
      <c r="K10" s="516">
        <v>1071</v>
      </c>
      <c r="L10" s="516">
        <v>858</v>
      </c>
      <c r="M10" s="519">
        <f t="shared" si="3"/>
        <v>80.11204481792717</v>
      </c>
      <c r="N10" s="516">
        <v>606</v>
      </c>
      <c r="O10" s="516">
        <v>484</v>
      </c>
      <c r="P10" s="139">
        <f t="shared" si="4"/>
        <v>79.867986798679866</v>
      </c>
    </row>
    <row r="11" spans="1:20">
      <c r="A11" s="133">
        <v>4</v>
      </c>
      <c r="B11" s="134" t="s">
        <v>98</v>
      </c>
      <c r="C11" s="135">
        <v>18</v>
      </c>
      <c r="D11" s="135">
        <v>18</v>
      </c>
      <c r="E11" s="136">
        <f t="shared" si="1"/>
        <v>1</v>
      </c>
      <c r="F11" s="516">
        <v>1088</v>
      </c>
      <c r="G11" s="516">
        <f t="shared" si="2"/>
        <v>588</v>
      </c>
      <c r="H11" s="517">
        <v>1676</v>
      </c>
      <c r="I11" s="516">
        <v>0</v>
      </c>
      <c r="J11" s="518">
        <v>0</v>
      </c>
      <c r="K11" s="516">
        <v>1339</v>
      </c>
      <c r="L11" s="516">
        <v>964</v>
      </c>
      <c r="M11" s="519">
        <f t="shared" si="3"/>
        <v>71.994025392083643</v>
      </c>
      <c r="N11" s="516">
        <v>734</v>
      </c>
      <c r="O11" s="516">
        <v>582</v>
      </c>
      <c r="P11" s="139">
        <f t="shared" si="4"/>
        <v>79.291553133514995</v>
      </c>
      <c r="R11" s="137">
        <v>860660850</v>
      </c>
      <c r="T11" s="137">
        <v>15000000</v>
      </c>
    </row>
    <row r="12" spans="1:20">
      <c r="A12" s="133">
        <v>5</v>
      </c>
      <c r="B12" s="134" t="s">
        <v>99</v>
      </c>
      <c r="C12" s="135">
        <v>13</v>
      </c>
      <c r="D12" s="135">
        <v>13</v>
      </c>
      <c r="E12" s="136">
        <f t="shared" si="1"/>
        <v>1</v>
      </c>
      <c r="F12" s="516">
        <v>192</v>
      </c>
      <c r="G12" s="516">
        <f t="shared" si="2"/>
        <v>30</v>
      </c>
      <c r="H12" s="517">
        <v>222</v>
      </c>
      <c r="I12" s="516">
        <v>22</v>
      </c>
      <c r="J12" s="518">
        <v>170000000</v>
      </c>
      <c r="K12" s="516">
        <v>151</v>
      </c>
      <c r="L12" s="516">
        <v>144</v>
      </c>
      <c r="M12" s="519">
        <f t="shared" si="3"/>
        <v>95.36423841059603</v>
      </c>
      <c r="N12" s="516">
        <v>149</v>
      </c>
      <c r="O12" s="516">
        <v>140</v>
      </c>
      <c r="P12" s="139">
        <f t="shared" si="4"/>
        <v>93.959731543624159</v>
      </c>
      <c r="R12" s="137">
        <v>85000000</v>
      </c>
      <c r="T12" s="137">
        <v>20000000</v>
      </c>
    </row>
    <row r="13" spans="1:20">
      <c r="A13" s="133">
        <v>6</v>
      </c>
      <c r="B13" s="134" t="s">
        <v>100</v>
      </c>
      <c r="C13" s="135">
        <v>23</v>
      </c>
      <c r="D13" s="135">
        <v>23</v>
      </c>
      <c r="E13" s="136">
        <f t="shared" si="1"/>
        <v>1</v>
      </c>
      <c r="F13" s="516">
        <v>105</v>
      </c>
      <c r="G13" s="135">
        <f t="shared" si="2"/>
        <v>328</v>
      </c>
      <c r="H13" s="517">
        <v>433</v>
      </c>
      <c r="I13" s="516">
        <v>0</v>
      </c>
      <c r="J13" s="137">
        <v>0</v>
      </c>
      <c r="K13" s="516">
        <v>288</v>
      </c>
      <c r="L13" s="516">
        <v>248</v>
      </c>
      <c r="M13" s="519">
        <f t="shared" si="3"/>
        <v>86.111111111111114</v>
      </c>
      <c r="N13" s="516">
        <v>61</v>
      </c>
      <c r="O13" s="516">
        <v>54</v>
      </c>
      <c r="P13" s="139">
        <f t="shared" si="4"/>
        <v>88.52459016393442</v>
      </c>
      <c r="Q13" s="497">
        <v>1</v>
      </c>
      <c r="R13" s="496">
        <f>SUM(R11:R12)</f>
        <v>945660850</v>
      </c>
      <c r="T13" s="137">
        <v>40000000</v>
      </c>
    </row>
    <row r="14" spans="1:20">
      <c r="A14" s="133">
        <v>7</v>
      </c>
      <c r="B14" s="134" t="s">
        <v>101</v>
      </c>
      <c r="C14" s="135">
        <v>14</v>
      </c>
      <c r="D14" s="135">
        <f t="shared" si="0"/>
        <v>14</v>
      </c>
      <c r="E14" s="136">
        <f t="shared" si="1"/>
        <v>1</v>
      </c>
      <c r="F14" s="516">
        <v>73</v>
      </c>
      <c r="G14" s="516">
        <f t="shared" si="2"/>
        <v>79</v>
      </c>
      <c r="H14" s="517">
        <v>152</v>
      </c>
      <c r="I14" s="516">
        <v>0</v>
      </c>
      <c r="J14" s="518">
        <v>0</v>
      </c>
      <c r="K14" s="516">
        <v>123</v>
      </c>
      <c r="L14" s="516">
        <v>118</v>
      </c>
      <c r="M14" s="519">
        <f t="shared" si="3"/>
        <v>95.934959349593498</v>
      </c>
      <c r="N14" s="516">
        <v>61</v>
      </c>
      <c r="O14" s="516">
        <v>58</v>
      </c>
      <c r="P14" s="139">
        <f t="shared" si="4"/>
        <v>95.081967213114751</v>
      </c>
    </row>
    <row r="15" spans="1:20">
      <c r="A15" s="133">
        <v>8</v>
      </c>
      <c r="B15" s="134" t="s">
        <v>102</v>
      </c>
      <c r="C15" s="135">
        <v>19</v>
      </c>
      <c r="D15" s="135">
        <f t="shared" si="0"/>
        <v>19</v>
      </c>
      <c r="E15" s="136">
        <f t="shared" si="1"/>
        <v>1</v>
      </c>
      <c r="F15" s="516">
        <v>99</v>
      </c>
      <c r="G15" s="516">
        <f t="shared" si="2"/>
        <v>146</v>
      </c>
      <c r="H15" s="517">
        <v>245</v>
      </c>
      <c r="I15" s="516">
        <v>5</v>
      </c>
      <c r="J15" s="137">
        <v>30000000</v>
      </c>
      <c r="K15" s="516">
        <v>234</v>
      </c>
      <c r="L15" s="516">
        <v>229</v>
      </c>
      <c r="M15" s="138">
        <f t="shared" si="3"/>
        <v>97.863247863247864</v>
      </c>
      <c r="N15" s="516">
        <v>92</v>
      </c>
      <c r="O15" s="516">
        <v>88</v>
      </c>
      <c r="P15" s="139">
        <f t="shared" si="4"/>
        <v>95.652173913043484</v>
      </c>
      <c r="R15" s="137">
        <v>15000000</v>
      </c>
      <c r="T15" s="496" t="e">
        <f>[1]Sheet1!$BL$42:$BR$42</f>
        <v>#VALUE!</v>
      </c>
    </row>
    <row r="16" spans="1:20">
      <c r="A16" s="133">
        <v>9</v>
      </c>
      <c r="B16" s="134" t="s">
        <v>103</v>
      </c>
      <c r="C16" s="135">
        <v>16</v>
      </c>
      <c r="D16" s="135">
        <f t="shared" si="0"/>
        <v>16</v>
      </c>
      <c r="E16" s="136">
        <f t="shared" si="1"/>
        <v>1</v>
      </c>
      <c r="F16" s="516">
        <v>242</v>
      </c>
      <c r="G16" s="516">
        <f t="shared" si="2"/>
        <v>83</v>
      </c>
      <c r="H16" s="517">
        <v>325</v>
      </c>
      <c r="I16" s="516">
        <v>16</v>
      </c>
      <c r="J16" s="518">
        <v>80000000</v>
      </c>
      <c r="K16" s="516">
        <v>286</v>
      </c>
      <c r="L16" s="516">
        <v>247</v>
      </c>
      <c r="M16" s="519">
        <f t="shared" si="3"/>
        <v>86.36363636363636</v>
      </c>
      <c r="N16" s="516">
        <v>203</v>
      </c>
      <c r="O16" s="516">
        <v>153</v>
      </c>
      <c r="P16" s="139">
        <f t="shared" si="4"/>
        <v>75.369458128078819</v>
      </c>
      <c r="R16" s="137">
        <v>110000000</v>
      </c>
    </row>
    <row r="17" spans="1:18">
      <c r="A17" s="133">
        <v>10</v>
      </c>
      <c r="B17" s="134" t="s">
        <v>104</v>
      </c>
      <c r="C17" s="135">
        <v>8</v>
      </c>
      <c r="D17" s="135">
        <f t="shared" si="0"/>
        <v>8</v>
      </c>
      <c r="E17" s="136">
        <f t="shared" si="1"/>
        <v>1</v>
      </c>
      <c r="F17" s="516">
        <v>274</v>
      </c>
      <c r="G17" s="516">
        <f t="shared" si="2"/>
        <v>77</v>
      </c>
      <c r="H17" s="517">
        <v>351</v>
      </c>
      <c r="I17" s="516">
        <v>8</v>
      </c>
      <c r="J17" s="137">
        <v>40000000</v>
      </c>
      <c r="K17" s="516">
        <v>351</v>
      </c>
      <c r="L17" s="516">
        <v>280</v>
      </c>
      <c r="M17" s="138">
        <f t="shared" si="3"/>
        <v>79.772079772079778</v>
      </c>
      <c r="N17" s="516">
        <v>274</v>
      </c>
      <c r="O17" s="516">
        <v>219</v>
      </c>
      <c r="P17" s="139">
        <f t="shared" si="4"/>
        <v>79.927007299270073</v>
      </c>
      <c r="R17" s="137">
        <v>0</v>
      </c>
    </row>
    <row r="18" spans="1:18">
      <c r="A18" s="133">
        <v>11</v>
      </c>
      <c r="B18" s="134" t="s">
        <v>105</v>
      </c>
      <c r="C18" s="135">
        <v>31</v>
      </c>
      <c r="D18" s="135">
        <f t="shared" si="0"/>
        <v>31</v>
      </c>
      <c r="E18" s="136">
        <f t="shared" si="1"/>
        <v>1</v>
      </c>
      <c r="F18" s="516">
        <v>1652</v>
      </c>
      <c r="G18" s="135">
        <f t="shared" si="2"/>
        <v>1123</v>
      </c>
      <c r="H18" s="517">
        <v>2775</v>
      </c>
      <c r="I18" s="516">
        <v>3</v>
      </c>
      <c r="J18" s="137">
        <v>15000000</v>
      </c>
      <c r="K18" s="516">
        <v>2155</v>
      </c>
      <c r="L18" s="516">
        <v>1685</v>
      </c>
      <c r="M18" s="138">
        <f t="shared" si="3"/>
        <v>78.19025522041764</v>
      </c>
      <c r="N18" s="516">
        <v>450</v>
      </c>
      <c r="O18" s="516">
        <v>315</v>
      </c>
      <c r="P18" s="139">
        <f t="shared" si="4"/>
        <v>70</v>
      </c>
      <c r="R18" s="137">
        <v>25600000</v>
      </c>
    </row>
    <row r="19" spans="1:18">
      <c r="A19" s="133">
        <v>12</v>
      </c>
      <c r="B19" s="134" t="s">
        <v>106</v>
      </c>
      <c r="C19" s="135">
        <v>11</v>
      </c>
      <c r="D19" s="135">
        <f t="shared" si="0"/>
        <v>11</v>
      </c>
      <c r="E19" s="136">
        <f t="shared" si="1"/>
        <v>1</v>
      </c>
      <c r="F19" s="516">
        <v>88</v>
      </c>
      <c r="G19" s="516">
        <f t="shared" si="2"/>
        <v>44</v>
      </c>
      <c r="H19" s="517">
        <v>132</v>
      </c>
      <c r="I19" s="516">
        <v>5</v>
      </c>
      <c r="J19" s="137">
        <v>135000000</v>
      </c>
      <c r="K19" s="516">
        <v>124</v>
      </c>
      <c r="L19" s="516">
        <v>97</v>
      </c>
      <c r="M19" s="138">
        <f t="shared" si="3"/>
        <v>78.225806451612897</v>
      </c>
      <c r="N19" s="516">
        <v>79</v>
      </c>
      <c r="O19" s="516">
        <v>65</v>
      </c>
      <c r="P19" s="139">
        <f t="shared" si="4"/>
        <v>82.278481012658233</v>
      </c>
      <c r="R19" s="137">
        <v>35000000</v>
      </c>
    </row>
    <row r="20" spans="1:18">
      <c r="A20" s="133">
        <v>13</v>
      </c>
      <c r="B20" s="134" t="s">
        <v>107</v>
      </c>
      <c r="C20" s="135">
        <v>12</v>
      </c>
      <c r="D20" s="135">
        <v>12</v>
      </c>
      <c r="E20" s="136">
        <f t="shared" si="1"/>
        <v>1</v>
      </c>
      <c r="F20" s="516">
        <v>3016</v>
      </c>
      <c r="G20" s="516">
        <f t="shared" si="2"/>
        <v>1233</v>
      </c>
      <c r="H20" s="517">
        <v>4249</v>
      </c>
      <c r="I20" s="516">
        <v>0</v>
      </c>
      <c r="J20" s="137">
        <v>0</v>
      </c>
      <c r="K20" s="516">
        <v>2776</v>
      </c>
      <c r="L20" s="516">
        <v>2165</v>
      </c>
      <c r="M20" s="138">
        <f t="shared" si="3"/>
        <v>77.989913544668582</v>
      </c>
      <c r="N20" s="516">
        <v>2262</v>
      </c>
      <c r="O20" s="516">
        <v>1311</v>
      </c>
      <c r="P20" s="139">
        <f t="shared" si="4"/>
        <v>57.95755968169761</v>
      </c>
      <c r="R20" s="137">
        <v>9900000</v>
      </c>
    </row>
    <row r="21" spans="1:18">
      <c r="A21" s="133">
        <v>14</v>
      </c>
      <c r="B21" s="134" t="s">
        <v>108</v>
      </c>
      <c r="C21" s="135">
        <v>13</v>
      </c>
      <c r="D21" s="135">
        <v>13</v>
      </c>
      <c r="E21" s="136">
        <f t="shared" si="1"/>
        <v>1</v>
      </c>
      <c r="F21" s="516">
        <v>213</v>
      </c>
      <c r="G21" s="516">
        <f t="shared" si="2"/>
        <v>133</v>
      </c>
      <c r="H21" s="517">
        <v>346</v>
      </c>
      <c r="I21" s="516">
        <v>0</v>
      </c>
      <c r="J21" s="137">
        <v>0</v>
      </c>
      <c r="K21" s="516">
        <v>325</v>
      </c>
      <c r="L21" s="516">
        <v>287</v>
      </c>
      <c r="M21" s="138">
        <f t="shared" si="3"/>
        <v>88.307692307692307</v>
      </c>
      <c r="N21" s="516">
        <v>176</v>
      </c>
      <c r="O21" s="516">
        <v>165</v>
      </c>
      <c r="P21" s="139">
        <f t="shared" si="4"/>
        <v>93.75</v>
      </c>
      <c r="Q21" s="497">
        <v>2</v>
      </c>
      <c r="R21" s="496">
        <f>SUM(R15:R20)</f>
        <v>195500000</v>
      </c>
    </row>
    <row r="22" spans="1:18">
      <c r="A22" s="133">
        <v>15</v>
      </c>
      <c r="B22" s="134" t="s">
        <v>109</v>
      </c>
      <c r="C22" s="135">
        <v>14</v>
      </c>
      <c r="D22" s="135">
        <v>14</v>
      </c>
      <c r="E22" s="136">
        <f t="shared" si="1"/>
        <v>1</v>
      </c>
      <c r="F22" s="516">
        <v>16</v>
      </c>
      <c r="G22" s="135">
        <f t="shared" si="2"/>
        <v>194</v>
      </c>
      <c r="H22" s="517">
        <v>210</v>
      </c>
      <c r="I22" s="516">
        <v>0</v>
      </c>
      <c r="J22" s="137">
        <v>0</v>
      </c>
      <c r="K22" s="516">
        <v>127</v>
      </c>
      <c r="L22" s="516">
        <v>104</v>
      </c>
      <c r="M22" s="138">
        <f t="shared" si="3"/>
        <v>81.889763779527556</v>
      </c>
      <c r="N22" s="516">
        <v>7</v>
      </c>
      <c r="O22" s="516">
        <v>6</v>
      </c>
      <c r="P22" s="139">
        <f t="shared" si="4"/>
        <v>85.714285714285708</v>
      </c>
    </row>
    <row r="23" spans="1:18">
      <c r="A23" s="133">
        <v>16</v>
      </c>
      <c r="B23" s="134" t="s">
        <v>110</v>
      </c>
      <c r="C23" s="135">
        <v>14</v>
      </c>
      <c r="D23" s="135">
        <f>C23</f>
        <v>14</v>
      </c>
      <c r="E23" s="136">
        <f t="shared" si="1"/>
        <v>1</v>
      </c>
      <c r="F23" s="516">
        <v>324</v>
      </c>
      <c r="G23" s="135">
        <f t="shared" si="2"/>
        <v>88</v>
      </c>
      <c r="H23" s="517">
        <v>412</v>
      </c>
      <c r="I23" s="516">
        <v>0</v>
      </c>
      <c r="J23" s="137">
        <v>0</v>
      </c>
      <c r="K23" s="516">
        <v>405</v>
      </c>
      <c r="L23" s="516">
        <v>318</v>
      </c>
      <c r="M23" s="138">
        <f t="shared" si="3"/>
        <v>78.518518518518519</v>
      </c>
      <c r="N23" s="516">
        <v>323</v>
      </c>
      <c r="O23" s="516">
        <v>256</v>
      </c>
      <c r="P23" s="139">
        <f t="shared" si="4"/>
        <v>79.256965944272451</v>
      </c>
    </row>
    <row r="24" spans="1:18">
      <c r="A24" s="133">
        <v>17</v>
      </c>
      <c r="B24" s="134" t="s">
        <v>111</v>
      </c>
      <c r="C24" s="135">
        <v>6</v>
      </c>
      <c r="D24" s="135">
        <v>6</v>
      </c>
      <c r="E24" s="136">
        <f t="shared" si="1"/>
        <v>1</v>
      </c>
      <c r="F24" s="516">
        <v>78</v>
      </c>
      <c r="G24" s="135">
        <f t="shared" si="2"/>
        <v>37</v>
      </c>
      <c r="H24" s="517">
        <v>115</v>
      </c>
      <c r="I24" s="516">
        <v>6</v>
      </c>
      <c r="J24" s="137">
        <v>11500000</v>
      </c>
      <c r="K24" s="516">
        <v>110</v>
      </c>
      <c r="L24" s="516">
        <v>98</v>
      </c>
      <c r="M24" s="138">
        <f t="shared" si="3"/>
        <v>89.090909090909093</v>
      </c>
      <c r="N24" s="516">
        <v>58</v>
      </c>
      <c r="O24" s="516">
        <v>51</v>
      </c>
      <c r="P24" s="139">
        <f t="shared" si="4"/>
        <v>87.931034482758619</v>
      </c>
    </row>
    <row r="25" spans="1:18">
      <c r="A25" s="133">
        <v>18</v>
      </c>
      <c r="B25" s="134" t="s">
        <v>112</v>
      </c>
      <c r="C25" s="135">
        <v>11</v>
      </c>
      <c r="D25" s="135">
        <f t="shared" si="0"/>
        <v>11</v>
      </c>
      <c r="E25" s="136">
        <f t="shared" si="1"/>
        <v>1</v>
      </c>
      <c r="F25" s="516">
        <v>1375</v>
      </c>
      <c r="G25" s="135">
        <f t="shared" si="2"/>
        <v>415</v>
      </c>
      <c r="H25" s="517">
        <v>1790</v>
      </c>
      <c r="I25" s="516">
        <v>6</v>
      </c>
      <c r="J25" s="137">
        <v>50000000</v>
      </c>
      <c r="K25" s="516">
        <v>1522</v>
      </c>
      <c r="L25" s="516">
        <v>1211</v>
      </c>
      <c r="M25" s="138">
        <f t="shared" si="3"/>
        <v>79.566360052562416</v>
      </c>
      <c r="N25" s="516">
        <v>1052</v>
      </c>
      <c r="O25" s="516">
        <v>978</v>
      </c>
      <c r="P25" s="139">
        <f t="shared" si="4"/>
        <v>92.965779467680605</v>
      </c>
    </row>
    <row r="26" spans="1:18">
      <c r="A26" s="133"/>
      <c r="B26" s="52"/>
      <c r="C26" s="135"/>
      <c r="D26" s="135"/>
      <c r="E26" s="136"/>
      <c r="F26" s="516"/>
      <c r="G26" s="135"/>
      <c r="H26" s="517"/>
      <c r="I26" s="516"/>
      <c r="J26" s="137"/>
      <c r="K26" s="516"/>
      <c r="L26" s="516"/>
      <c r="M26" s="138"/>
      <c r="N26" s="516"/>
      <c r="O26" s="516"/>
      <c r="P26" s="139"/>
      <c r="R26" s="496">
        <f>SUM(J15:J25)</f>
        <v>361500000</v>
      </c>
    </row>
    <row r="27" spans="1:18" ht="15.75" thickBot="1">
      <c r="A27" s="140"/>
      <c r="B27" s="141" t="s">
        <v>70</v>
      </c>
      <c r="C27" s="142">
        <f>SUM(C8:C26)</f>
        <v>312</v>
      </c>
      <c r="D27" s="142">
        <f>SUM(D8:D26)</f>
        <v>312</v>
      </c>
      <c r="E27" s="143">
        <f t="shared" si="1"/>
        <v>1</v>
      </c>
      <c r="F27" s="523">
        <f t="shared" ref="F27:L27" si="5">SUM(F8:F25)</f>
        <v>10218</v>
      </c>
      <c r="G27" s="142">
        <f t="shared" si="5"/>
        <v>5433</v>
      </c>
      <c r="H27" s="523">
        <f t="shared" si="5"/>
        <v>15651</v>
      </c>
      <c r="I27" s="523">
        <f t="shared" si="5"/>
        <v>71</v>
      </c>
      <c r="J27" s="144">
        <f t="shared" si="5"/>
        <v>531500000</v>
      </c>
      <c r="K27" s="523">
        <f t="shared" si="5"/>
        <v>12187</v>
      </c>
      <c r="L27" s="523">
        <f t="shared" si="5"/>
        <v>9695</v>
      </c>
      <c r="M27" s="145">
        <f t="shared" si="3"/>
        <v>79.551981619758763</v>
      </c>
      <c r="N27" s="523">
        <f>SUM(N8:N25)</f>
        <v>7081</v>
      </c>
      <c r="O27" s="523">
        <f>SUM(O8:O25)</f>
        <v>5322</v>
      </c>
      <c r="P27" s="146">
        <f t="shared" si="4"/>
        <v>75.158875864990819</v>
      </c>
    </row>
    <row r="28" spans="1:18" ht="15.75" thickTop="1">
      <c r="F28" s="525"/>
      <c r="G28" s="414"/>
      <c r="H28" s="526"/>
      <c r="I28" s="527"/>
      <c r="J28" s="414"/>
      <c r="K28" s="525"/>
      <c r="L28" s="525"/>
      <c r="M28" s="414"/>
      <c r="N28" s="525"/>
      <c r="O28" s="525"/>
      <c r="P28" s="414"/>
    </row>
    <row r="29" spans="1:18">
      <c r="B29" s="510" t="str">
        <f>'Lamp. 13'!A29</f>
        <v>SUMBER : F/I/KAB/13.DaldukKB. P3A</v>
      </c>
      <c r="C29" s="510"/>
      <c r="D29" s="510"/>
      <c r="E29" s="510"/>
    </row>
  </sheetData>
  <mergeCells count="8">
    <mergeCell ref="A1:P1"/>
    <mergeCell ref="A2:P2"/>
    <mergeCell ref="K5:P5"/>
    <mergeCell ref="A5:A6"/>
    <mergeCell ref="B5:B6"/>
    <mergeCell ref="C5:E5"/>
    <mergeCell ref="F5:H5"/>
    <mergeCell ref="I5:J5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90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6"/>
  <sheetViews>
    <sheetView workbookViewId="0">
      <pane ySplit="1" topLeftCell="A2" activePane="bottomLeft" state="frozen"/>
      <selection activeCell="L28" sqref="L28:P32"/>
      <selection pane="bottomLeft" activeCell="L28" sqref="L28:P32"/>
    </sheetView>
  </sheetViews>
  <sheetFormatPr defaultRowHeight="15"/>
  <cols>
    <col min="1" max="2" width="9.140625" customWidth="1"/>
    <col min="3" max="3" width="32.140625" customWidth="1"/>
    <col min="4" max="4" width="2.85546875" customWidth="1"/>
    <col min="5" max="5" width="6.5703125" customWidth="1"/>
    <col min="6" max="6" width="1.28515625" customWidth="1"/>
    <col min="7" max="7" width="6" customWidth="1"/>
    <col min="8" max="8" width="6.140625" customWidth="1"/>
    <col min="11" max="11" width="4.42578125" customWidth="1"/>
    <col min="12" max="12" width="36" bestFit="1" customWidth="1"/>
    <col min="13" max="13" width="2.140625" customWidth="1"/>
    <col min="14" max="14" width="5.42578125" customWidth="1"/>
    <col min="15" max="15" width="3.5703125" customWidth="1"/>
    <col min="16" max="16" width="7.42578125" customWidth="1"/>
    <col min="17" max="17" width="2.5703125" customWidth="1"/>
    <col min="18" max="18" width="5.42578125" customWidth="1"/>
    <col min="19" max="19" width="6.7109375" customWidth="1"/>
    <col min="20" max="20" width="5.140625" customWidth="1"/>
  </cols>
  <sheetData>
    <row r="1" spans="1:21" ht="15" customHeight="1">
      <c r="A1" s="593">
        <v>1</v>
      </c>
      <c r="B1" s="805" t="s">
        <v>569</v>
      </c>
      <c r="C1" s="805"/>
      <c r="D1" s="590" t="s">
        <v>256</v>
      </c>
      <c r="E1" s="590">
        <v>1066</v>
      </c>
      <c r="F1" s="591"/>
      <c r="G1" s="590" t="s">
        <v>570</v>
      </c>
      <c r="H1" s="592">
        <f>E1/E6*100</f>
        <v>70.549305095962936</v>
      </c>
      <c r="I1" s="590" t="s">
        <v>58</v>
      </c>
      <c r="K1" s="590" t="s">
        <v>575</v>
      </c>
      <c r="L1" s="590" t="s">
        <v>576</v>
      </c>
      <c r="M1" s="599" t="s">
        <v>256</v>
      </c>
      <c r="N1" s="590">
        <v>33</v>
      </c>
      <c r="O1" s="593" t="s">
        <v>577</v>
      </c>
      <c r="P1" s="600">
        <f>N1/T1*100</f>
        <v>100</v>
      </c>
      <c r="Q1" s="594" t="s">
        <v>578</v>
      </c>
      <c r="R1" s="594" t="s">
        <v>58</v>
      </c>
      <c r="S1" s="593" t="s">
        <v>579</v>
      </c>
      <c r="T1" s="595">
        <v>33</v>
      </c>
      <c r="U1" s="593" t="s">
        <v>580</v>
      </c>
    </row>
    <row r="2" spans="1:21" ht="15" customHeight="1">
      <c r="A2" s="593">
        <v>2</v>
      </c>
      <c r="B2" s="590" t="s">
        <v>571</v>
      </c>
      <c r="C2" s="591"/>
      <c r="D2" s="590" t="s">
        <v>256</v>
      </c>
      <c r="E2" s="590">
        <v>62</v>
      </c>
      <c r="F2" s="591"/>
      <c r="G2" s="590" t="s">
        <v>570</v>
      </c>
      <c r="H2" s="592">
        <f>E2/E6*100</f>
        <v>4.1032428855062868</v>
      </c>
      <c r="I2" s="590" t="s">
        <v>58</v>
      </c>
      <c r="K2" s="590" t="s">
        <v>581</v>
      </c>
      <c r="L2" s="596" t="s">
        <v>582</v>
      </c>
      <c r="M2" s="596" t="s">
        <v>256</v>
      </c>
      <c r="N2" s="597">
        <v>8</v>
      </c>
      <c r="O2" s="593" t="s">
        <v>577</v>
      </c>
      <c r="P2" s="600">
        <f t="shared" ref="P2:P5" si="0">N2/T2*100</f>
        <v>88.888888888888886</v>
      </c>
      <c r="Q2" s="594" t="s">
        <v>578</v>
      </c>
      <c r="R2" s="594" t="s">
        <v>58</v>
      </c>
      <c r="S2" s="593" t="s">
        <v>579</v>
      </c>
      <c r="T2" s="597">
        <v>9</v>
      </c>
      <c r="U2" s="593" t="s">
        <v>580</v>
      </c>
    </row>
    <row r="3" spans="1:21" ht="15" customHeight="1">
      <c r="A3" s="593">
        <v>3</v>
      </c>
      <c r="B3" s="590" t="s">
        <v>572</v>
      </c>
      <c r="C3" s="591"/>
      <c r="D3" s="590" t="s">
        <v>256</v>
      </c>
      <c r="E3" s="590">
        <v>6</v>
      </c>
      <c r="F3" s="591"/>
      <c r="G3" s="590" t="s">
        <v>570</v>
      </c>
      <c r="H3" s="592">
        <f>E3/E6*100</f>
        <v>0.39708802117802777</v>
      </c>
      <c r="I3" s="590" t="s">
        <v>58</v>
      </c>
      <c r="K3" s="590" t="s">
        <v>583</v>
      </c>
      <c r="L3" s="598" t="s">
        <v>584</v>
      </c>
      <c r="M3" s="596" t="s">
        <v>256</v>
      </c>
      <c r="N3" s="597">
        <v>48</v>
      </c>
      <c r="O3" s="593" t="s">
        <v>577</v>
      </c>
      <c r="P3" s="600">
        <f t="shared" si="0"/>
        <v>100</v>
      </c>
      <c r="Q3" s="594" t="s">
        <v>578</v>
      </c>
      <c r="R3" s="594" t="s">
        <v>58</v>
      </c>
      <c r="S3" s="593" t="s">
        <v>579</v>
      </c>
      <c r="T3" s="597">
        <v>48</v>
      </c>
      <c r="U3" s="593" t="s">
        <v>580</v>
      </c>
    </row>
    <row r="4" spans="1:21" ht="15" customHeight="1">
      <c r="A4" s="593">
        <v>4</v>
      </c>
      <c r="B4" s="590" t="s">
        <v>573</v>
      </c>
      <c r="C4" s="591"/>
      <c r="D4" s="590" t="s">
        <v>256</v>
      </c>
      <c r="E4" s="590">
        <v>301</v>
      </c>
      <c r="F4" s="591"/>
      <c r="G4" s="590" t="s">
        <v>570</v>
      </c>
      <c r="H4" s="592">
        <f>E4/E6*100</f>
        <v>19.920582395764395</v>
      </c>
      <c r="I4" s="590" t="s">
        <v>58</v>
      </c>
      <c r="J4">
        <f>247+54</f>
        <v>301</v>
      </c>
      <c r="K4" s="590" t="s">
        <v>585</v>
      </c>
      <c r="L4" s="598" t="s">
        <v>586</v>
      </c>
      <c r="M4" s="596" t="s">
        <v>256</v>
      </c>
      <c r="N4" s="597">
        <v>235</v>
      </c>
      <c r="O4" s="593" t="s">
        <v>577</v>
      </c>
      <c r="P4" s="600">
        <f t="shared" si="0"/>
        <v>97.916666666666657</v>
      </c>
      <c r="Q4" s="594" t="s">
        <v>578</v>
      </c>
      <c r="R4" s="594" t="s">
        <v>58</v>
      </c>
      <c r="S4" s="593" t="s">
        <v>579</v>
      </c>
      <c r="T4" s="597">
        <v>240</v>
      </c>
      <c r="U4" s="593" t="s">
        <v>580</v>
      </c>
    </row>
    <row r="5" spans="1:21" ht="15" customHeight="1">
      <c r="A5" s="593">
        <v>5</v>
      </c>
      <c r="B5" s="590" t="s">
        <v>574</v>
      </c>
      <c r="C5" s="591"/>
      <c r="D5" s="590" t="s">
        <v>256</v>
      </c>
      <c r="E5" s="590">
        <v>76</v>
      </c>
      <c r="F5" s="591"/>
      <c r="G5" s="590" t="s">
        <v>570</v>
      </c>
      <c r="H5" s="592">
        <f>E5/E6*100</f>
        <v>5.0297816015883523</v>
      </c>
      <c r="I5" s="590" t="s">
        <v>58</v>
      </c>
      <c r="K5" s="590" t="s">
        <v>587</v>
      </c>
      <c r="L5" s="598" t="s">
        <v>588</v>
      </c>
      <c r="M5" s="596" t="s">
        <v>256</v>
      </c>
      <c r="N5" s="597">
        <v>20</v>
      </c>
      <c r="O5" s="593" t="s">
        <v>577</v>
      </c>
      <c r="P5" s="600">
        <f t="shared" si="0"/>
        <v>100</v>
      </c>
      <c r="Q5" s="594" t="s">
        <v>578</v>
      </c>
      <c r="R5" s="594" t="s">
        <v>58</v>
      </c>
      <c r="S5" s="593" t="s">
        <v>579</v>
      </c>
      <c r="T5" s="597">
        <v>20</v>
      </c>
      <c r="U5" s="593" t="s">
        <v>580</v>
      </c>
    </row>
    <row r="6" spans="1:21" ht="15.75">
      <c r="E6">
        <f>SUM(E1:E5)</f>
        <v>1511</v>
      </c>
      <c r="K6" s="590"/>
      <c r="L6" s="598"/>
      <c r="M6" s="596"/>
      <c r="N6" s="597"/>
      <c r="O6" s="593"/>
      <c r="P6" s="594"/>
      <c r="Q6" s="594"/>
      <c r="R6" s="594"/>
      <c r="S6" s="593"/>
      <c r="T6" s="597"/>
      <c r="U6" s="593"/>
    </row>
  </sheetData>
  <mergeCells count="1">
    <mergeCell ref="B1:C1"/>
  </mergeCells>
  <printOptions horizontalCentered="1" verticalCentered="1"/>
  <pageMargins left="0.39370078740157499" right="0.39370078740157499" top="0.78740157480314998" bottom="0.39370078740157499" header="0.31496062992126" footer="0.31496062992126"/>
  <pageSetup paperSize="256" scale="95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1"/>
  <sheetViews>
    <sheetView workbookViewId="0">
      <pane ySplit="9" topLeftCell="A25" activePane="bottomLeft" state="frozen"/>
      <selection activeCell="L28" sqref="L28:P32"/>
      <selection pane="bottomLeft" activeCell="L28" sqref="L28:P32"/>
    </sheetView>
  </sheetViews>
  <sheetFormatPr defaultRowHeight="15"/>
  <cols>
    <col min="1" max="1" width="4.5703125" customWidth="1"/>
    <col min="2" max="2" width="18.5703125" customWidth="1"/>
    <col min="3" max="4" width="13.42578125" customWidth="1"/>
    <col min="5" max="5" width="6.85546875" customWidth="1"/>
    <col min="6" max="6" width="6.5703125" customWidth="1"/>
    <col min="7" max="7" width="8.42578125" customWidth="1"/>
    <col min="8" max="8" width="13.7109375" customWidth="1"/>
    <col min="9" max="9" width="13.5703125" customWidth="1"/>
    <col min="10" max="10" width="13.85546875" customWidth="1"/>
    <col min="11" max="11" width="13.7109375" customWidth="1"/>
    <col min="12" max="12" width="14.28515625" customWidth="1"/>
  </cols>
  <sheetData>
    <row r="1" spans="1:13" ht="18">
      <c r="A1" s="811" t="s">
        <v>234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</row>
    <row r="2" spans="1:13" ht="18">
      <c r="A2" s="811" t="s">
        <v>242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</row>
    <row r="4" spans="1:13" ht="15.75" thickBot="1">
      <c r="A4" s="13" t="s">
        <v>147</v>
      </c>
      <c r="C4" s="13" t="e">
        <f>'Lamp. 15'!#REF!</f>
        <v>#REF!</v>
      </c>
      <c r="K4" s="43" t="s">
        <v>243</v>
      </c>
    </row>
    <row r="5" spans="1:13">
      <c r="A5" s="806" t="s">
        <v>6</v>
      </c>
      <c r="B5" s="806" t="s">
        <v>80</v>
      </c>
      <c r="C5" s="806" t="s">
        <v>235</v>
      </c>
      <c r="D5" s="806" t="s">
        <v>236</v>
      </c>
      <c r="E5" s="812" t="s">
        <v>237</v>
      </c>
      <c r="F5" s="813"/>
      <c r="G5" s="814"/>
      <c r="H5" s="806" t="s">
        <v>238</v>
      </c>
      <c r="I5" s="806" t="s">
        <v>239</v>
      </c>
      <c r="J5" s="806" t="s">
        <v>240</v>
      </c>
      <c r="K5" s="806" t="s">
        <v>244</v>
      </c>
      <c r="L5" s="806" t="s">
        <v>245</v>
      </c>
    </row>
    <row r="6" spans="1:13">
      <c r="A6" s="807"/>
      <c r="B6" s="807"/>
      <c r="C6" s="807"/>
      <c r="D6" s="807"/>
      <c r="E6" s="815"/>
      <c r="F6" s="816"/>
      <c r="G6" s="817"/>
      <c r="H6" s="821"/>
      <c r="I6" s="821"/>
      <c r="J6" s="807"/>
      <c r="K6" s="807"/>
      <c r="L6" s="807"/>
    </row>
    <row r="7" spans="1:13">
      <c r="A7" s="807"/>
      <c r="B7" s="807"/>
      <c r="C7" s="807"/>
      <c r="D7" s="807"/>
      <c r="E7" s="815"/>
      <c r="F7" s="816"/>
      <c r="G7" s="817"/>
      <c r="H7" s="821"/>
      <c r="I7" s="821"/>
      <c r="J7" s="807"/>
      <c r="K7" s="807"/>
      <c r="L7" s="807"/>
    </row>
    <row r="8" spans="1:13" ht="15.75" thickBot="1">
      <c r="A8" s="807"/>
      <c r="B8" s="807"/>
      <c r="C8" s="807"/>
      <c r="D8" s="807"/>
      <c r="E8" s="818"/>
      <c r="F8" s="819"/>
      <c r="G8" s="820"/>
      <c r="H8" s="821"/>
      <c r="I8" s="821"/>
      <c r="J8" s="807"/>
      <c r="K8" s="807"/>
      <c r="L8" s="807"/>
    </row>
    <row r="9" spans="1:13" ht="15.75" thickBot="1">
      <c r="A9" s="808"/>
      <c r="B9" s="808"/>
      <c r="C9" s="808"/>
      <c r="D9" s="808"/>
      <c r="E9" s="154" t="s">
        <v>168</v>
      </c>
      <c r="F9" s="154" t="s">
        <v>241</v>
      </c>
      <c r="G9" s="154" t="s">
        <v>58</v>
      </c>
      <c r="H9" s="808"/>
      <c r="I9" s="808"/>
      <c r="J9" s="808"/>
      <c r="K9" s="808"/>
      <c r="L9" s="808"/>
    </row>
    <row r="10" spans="1:13" ht="15.75" thickBot="1">
      <c r="A10" s="147">
        <v>1</v>
      </c>
      <c r="B10" s="147">
        <f>A10+1</f>
        <v>2</v>
      </c>
      <c r="C10" s="147">
        <f t="shared" ref="C10:L10" si="0">B10+1</f>
        <v>3</v>
      </c>
      <c r="D10" s="147">
        <f t="shared" si="0"/>
        <v>4</v>
      </c>
      <c r="E10" s="147">
        <v>5</v>
      </c>
      <c r="F10" s="147">
        <v>6</v>
      </c>
      <c r="G10" s="147">
        <v>7</v>
      </c>
      <c r="H10" s="147">
        <f t="shared" si="0"/>
        <v>8</v>
      </c>
      <c r="I10" s="147">
        <f t="shared" si="0"/>
        <v>9</v>
      </c>
      <c r="J10" s="147">
        <f t="shared" si="0"/>
        <v>10</v>
      </c>
      <c r="K10" s="147">
        <f t="shared" si="0"/>
        <v>11</v>
      </c>
      <c r="L10" s="147">
        <f t="shared" si="0"/>
        <v>12</v>
      </c>
    </row>
    <row r="11" spans="1:13">
      <c r="A11" s="155" t="s">
        <v>29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</row>
    <row r="12" spans="1:13">
      <c r="A12" s="148">
        <v>1</v>
      </c>
      <c r="B12" s="157" t="e">
        <f>'Lamp. 15'!#REF!</f>
        <v>#REF!</v>
      </c>
      <c r="C12" s="149">
        <v>2560</v>
      </c>
      <c r="D12" s="149">
        <v>590</v>
      </c>
      <c r="E12" s="149">
        <v>621</v>
      </c>
      <c r="F12" s="149">
        <v>563</v>
      </c>
      <c r="G12" s="158">
        <f>F12/E12*100</f>
        <v>90.660225442834147</v>
      </c>
      <c r="H12" s="149">
        <v>465</v>
      </c>
      <c r="I12" s="149">
        <v>241</v>
      </c>
      <c r="J12" s="149">
        <v>404</v>
      </c>
      <c r="K12" s="149">
        <v>207</v>
      </c>
      <c r="L12" s="149">
        <v>19</v>
      </c>
    </row>
    <row r="13" spans="1:13">
      <c r="A13" s="148">
        <f>A12+1</f>
        <v>2</v>
      </c>
      <c r="B13" s="157" t="e">
        <f>'Lamp. 15'!#REF!</f>
        <v>#REF!</v>
      </c>
      <c r="C13" s="149">
        <v>685</v>
      </c>
      <c r="D13" s="149">
        <v>476</v>
      </c>
      <c r="E13" s="149">
        <v>380</v>
      </c>
      <c r="F13" s="149">
        <v>470</v>
      </c>
      <c r="G13" s="158">
        <f>F13/E13*100</f>
        <v>123.68421052631579</v>
      </c>
      <c r="H13" s="149">
        <v>460</v>
      </c>
      <c r="I13" s="149">
        <v>347</v>
      </c>
      <c r="J13" s="149">
        <v>335</v>
      </c>
      <c r="K13" s="149">
        <v>315</v>
      </c>
      <c r="L13" s="149">
        <v>16</v>
      </c>
      <c r="M13" t="s">
        <v>29</v>
      </c>
    </row>
    <row r="14" spans="1:13">
      <c r="A14" s="148">
        <f t="shared" ref="A14:A29" si="1">A13+1</f>
        <v>3</v>
      </c>
      <c r="B14" s="157" t="e">
        <f>'Lamp. 15'!#REF!</f>
        <v>#REF!</v>
      </c>
      <c r="C14" s="149">
        <v>604</v>
      </c>
      <c r="D14" s="149">
        <v>577</v>
      </c>
      <c r="E14" s="149">
        <v>402</v>
      </c>
      <c r="F14" s="149">
        <v>399</v>
      </c>
      <c r="G14" s="158">
        <f>F14/E14*100</f>
        <v>99.253731343283576</v>
      </c>
      <c r="H14" s="149">
        <v>479</v>
      </c>
      <c r="I14" s="149">
        <v>286</v>
      </c>
      <c r="J14" s="149">
        <v>387</v>
      </c>
      <c r="K14" s="149">
        <v>247</v>
      </c>
      <c r="L14" s="149">
        <v>13</v>
      </c>
    </row>
    <row r="15" spans="1:13">
      <c r="A15" s="148">
        <f t="shared" si="1"/>
        <v>4</v>
      </c>
      <c r="B15" s="157" t="e">
        <f>'Lamp. 15'!#REF!</f>
        <v>#REF!</v>
      </c>
      <c r="C15" s="149">
        <v>5853</v>
      </c>
      <c r="D15" s="149">
        <v>894</v>
      </c>
      <c r="E15" s="149">
        <v>810</v>
      </c>
      <c r="F15" s="149">
        <v>816</v>
      </c>
      <c r="G15" s="158">
        <f t="shared" ref="G15:G29" si="2">F15/E15*100</f>
        <v>100.74074074074073</v>
      </c>
      <c r="H15" s="149">
        <v>647</v>
      </c>
      <c r="I15" s="149">
        <v>329</v>
      </c>
      <c r="J15" s="149">
        <v>299</v>
      </c>
      <c r="K15" s="149">
        <v>182</v>
      </c>
      <c r="L15" s="149">
        <v>17</v>
      </c>
    </row>
    <row r="16" spans="1:13">
      <c r="A16" s="148">
        <f t="shared" si="1"/>
        <v>5</v>
      </c>
      <c r="B16" s="157" t="e">
        <f>'Lamp. 15'!#REF!</f>
        <v>#REF!</v>
      </c>
      <c r="C16" s="149">
        <v>3190</v>
      </c>
      <c r="D16" s="149">
        <v>356</v>
      </c>
      <c r="E16" s="149">
        <v>361</v>
      </c>
      <c r="F16" s="149">
        <v>356</v>
      </c>
      <c r="G16" s="158">
        <f t="shared" si="2"/>
        <v>98.61495844875347</v>
      </c>
      <c r="H16" s="149">
        <v>294</v>
      </c>
      <c r="I16" s="149">
        <v>194</v>
      </c>
      <c r="J16" s="149">
        <v>271</v>
      </c>
      <c r="K16" s="149">
        <v>176</v>
      </c>
      <c r="L16" s="149">
        <v>13</v>
      </c>
    </row>
    <row r="17" spans="1:12">
      <c r="A17" s="148">
        <f t="shared" si="1"/>
        <v>6</v>
      </c>
      <c r="B17" s="157" t="e">
        <f>'Lamp. 15'!#REF!</f>
        <v>#REF!</v>
      </c>
      <c r="C17" s="149">
        <v>2141</v>
      </c>
      <c r="D17" s="149">
        <v>587</v>
      </c>
      <c r="E17" s="149">
        <v>629</v>
      </c>
      <c r="F17" s="149">
        <v>587</v>
      </c>
      <c r="G17" s="158">
        <f t="shared" si="2"/>
        <v>93.322734499205083</v>
      </c>
      <c r="H17" s="149">
        <v>437</v>
      </c>
      <c r="I17" s="149">
        <v>131</v>
      </c>
      <c r="J17" s="149">
        <v>371</v>
      </c>
      <c r="K17" s="149">
        <v>129</v>
      </c>
      <c r="L17" s="149">
        <v>19</v>
      </c>
    </row>
    <row r="18" spans="1:12">
      <c r="A18" s="148">
        <f t="shared" si="1"/>
        <v>7</v>
      </c>
      <c r="B18" s="157" t="e">
        <f>'Lamp. 15'!#REF!</f>
        <v>#REF!</v>
      </c>
      <c r="C18" s="149">
        <v>762</v>
      </c>
      <c r="D18" s="149">
        <v>455</v>
      </c>
      <c r="E18" s="149">
        <v>425</v>
      </c>
      <c r="F18" s="149">
        <v>384</v>
      </c>
      <c r="G18" s="158">
        <f t="shared" si="2"/>
        <v>90.352941176470594</v>
      </c>
      <c r="H18" s="149">
        <v>362</v>
      </c>
      <c r="I18" s="149">
        <v>93</v>
      </c>
      <c r="J18" s="149">
        <v>354</v>
      </c>
      <c r="K18" s="149">
        <v>88</v>
      </c>
      <c r="L18" s="149">
        <v>14</v>
      </c>
    </row>
    <row r="19" spans="1:12">
      <c r="A19" s="148">
        <f t="shared" si="1"/>
        <v>8</v>
      </c>
      <c r="B19" s="157" t="e">
        <f>'Lamp. 15'!#REF!</f>
        <v>#REF!</v>
      </c>
      <c r="C19" s="149">
        <v>5581</v>
      </c>
      <c r="D19" s="149">
        <v>499</v>
      </c>
      <c r="E19" s="149">
        <v>409</v>
      </c>
      <c r="F19" s="149">
        <v>438</v>
      </c>
      <c r="G19" s="158">
        <f t="shared" si="2"/>
        <v>107.09046454767726</v>
      </c>
      <c r="H19" s="149">
        <v>421</v>
      </c>
      <c r="I19" s="149">
        <v>229</v>
      </c>
      <c r="J19" s="149">
        <v>417</v>
      </c>
      <c r="K19" s="149">
        <v>211</v>
      </c>
      <c r="L19" s="149">
        <v>19</v>
      </c>
    </row>
    <row r="20" spans="1:12">
      <c r="A20" s="148">
        <f t="shared" si="1"/>
        <v>9</v>
      </c>
      <c r="B20" s="157" t="e">
        <f>'Lamp. 15'!#REF!</f>
        <v>#REF!</v>
      </c>
      <c r="C20" s="149">
        <v>645</v>
      </c>
      <c r="D20" s="149">
        <v>558</v>
      </c>
      <c r="E20" s="149">
        <v>552</v>
      </c>
      <c r="F20" s="149">
        <v>476</v>
      </c>
      <c r="G20" s="158">
        <f t="shared" si="2"/>
        <v>86.231884057971016</v>
      </c>
      <c r="H20" s="149">
        <v>390</v>
      </c>
      <c r="I20" s="149">
        <v>170</v>
      </c>
      <c r="J20" s="149">
        <v>315</v>
      </c>
      <c r="K20" s="149">
        <v>151</v>
      </c>
      <c r="L20" s="149">
        <v>16</v>
      </c>
    </row>
    <row r="21" spans="1:12">
      <c r="A21" s="148">
        <f t="shared" si="1"/>
        <v>10</v>
      </c>
      <c r="B21" s="157" t="e">
        <f>'Lamp. 15'!#REF!</f>
        <v>#REF!</v>
      </c>
      <c r="C21" s="149">
        <v>4497</v>
      </c>
      <c r="D21" s="149">
        <v>471</v>
      </c>
      <c r="E21" s="149">
        <v>489</v>
      </c>
      <c r="F21" s="149">
        <v>408</v>
      </c>
      <c r="G21" s="158">
        <f t="shared" si="2"/>
        <v>83.435582822085891</v>
      </c>
      <c r="H21" s="149">
        <v>405</v>
      </c>
      <c r="I21" s="149">
        <v>363</v>
      </c>
      <c r="J21" s="149">
        <v>324</v>
      </c>
      <c r="K21" s="149">
        <v>260</v>
      </c>
      <c r="L21" s="149">
        <v>7</v>
      </c>
    </row>
    <row r="22" spans="1:12">
      <c r="A22" s="148">
        <f t="shared" si="1"/>
        <v>11</v>
      </c>
      <c r="B22" s="157" t="e">
        <f>'Lamp. 15'!#REF!</f>
        <v>#REF!</v>
      </c>
      <c r="C22" s="149">
        <v>2031</v>
      </c>
      <c r="D22" s="149">
        <v>1066</v>
      </c>
      <c r="E22" s="149">
        <v>1009</v>
      </c>
      <c r="F22" s="149">
        <v>875</v>
      </c>
      <c r="G22" s="158">
        <f t="shared" si="2"/>
        <v>86.719524281466803</v>
      </c>
      <c r="H22" s="149">
        <v>568</v>
      </c>
      <c r="I22" s="149">
        <v>229</v>
      </c>
      <c r="J22" s="149">
        <v>449</v>
      </c>
      <c r="K22" s="149">
        <v>156</v>
      </c>
      <c r="L22" s="149">
        <v>13</v>
      </c>
    </row>
    <row r="23" spans="1:12">
      <c r="A23" s="148">
        <f t="shared" si="1"/>
        <v>12</v>
      </c>
      <c r="B23" s="157" t="e">
        <f>'Lamp. 15'!#REF!</f>
        <v>#REF!</v>
      </c>
      <c r="C23" s="149">
        <v>6104</v>
      </c>
      <c r="D23" s="149">
        <v>348</v>
      </c>
      <c r="E23" s="149">
        <v>310</v>
      </c>
      <c r="F23" s="149">
        <v>247</v>
      </c>
      <c r="G23" s="158">
        <f t="shared" si="2"/>
        <v>79.677419354838705</v>
      </c>
      <c r="H23" s="149">
        <v>257</v>
      </c>
      <c r="I23" s="149">
        <v>131</v>
      </c>
      <c r="J23" s="149">
        <v>239</v>
      </c>
      <c r="K23" s="149">
        <v>123</v>
      </c>
      <c r="L23" s="149">
        <v>11</v>
      </c>
    </row>
    <row r="24" spans="1:12">
      <c r="A24" s="148">
        <f t="shared" si="1"/>
        <v>13</v>
      </c>
      <c r="B24" s="157" t="e">
        <f>'Lamp. 15'!#REF!</f>
        <v>#REF!</v>
      </c>
      <c r="C24" s="149">
        <v>2337</v>
      </c>
      <c r="D24" s="149">
        <v>378</v>
      </c>
      <c r="E24" s="149">
        <v>272</v>
      </c>
      <c r="F24" s="149">
        <v>378</v>
      </c>
      <c r="G24" s="158">
        <f t="shared" si="2"/>
        <v>138.97058823529412</v>
      </c>
      <c r="H24" s="149">
        <v>330</v>
      </c>
      <c r="I24" s="149">
        <v>210</v>
      </c>
      <c r="J24" s="149">
        <v>158</v>
      </c>
      <c r="K24" s="149">
        <v>78</v>
      </c>
      <c r="L24" s="149">
        <v>9</v>
      </c>
    </row>
    <row r="25" spans="1:12">
      <c r="A25" s="148">
        <f t="shared" si="1"/>
        <v>14</v>
      </c>
      <c r="B25" s="157" t="e">
        <f>'Lamp. 15'!#REF!</f>
        <v>#REF!</v>
      </c>
      <c r="C25" s="149">
        <v>391</v>
      </c>
      <c r="D25" s="149">
        <v>383</v>
      </c>
      <c r="E25" s="149">
        <v>373</v>
      </c>
      <c r="F25" s="149">
        <v>312</v>
      </c>
      <c r="G25" s="158">
        <f t="shared" si="2"/>
        <v>83.646112600536199</v>
      </c>
      <c r="H25" s="149">
        <v>383</v>
      </c>
      <c r="I25" s="149">
        <v>172</v>
      </c>
      <c r="J25" s="149">
        <v>383</v>
      </c>
      <c r="K25" s="149">
        <v>134</v>
      </c>
      <c r="L25" s="149">
        <v>13</v>
      </c>
    </row>
    <row r="26" spans="1:12">
      <c r="A26" s="148">
        <f t="shared" si="1"/>
        <v>15</v>
      </c>
      <c r="B26" s="157" t="e">
        <f>'Lamp. 15'!#REF!</f>
        <v>#REF!</v>
      </c>
      <c r="C26" s="149">
        <v>1762</v>
      </c>
      <c r="D26" s="149">
        <v>354</v>
      </c>
      <c r="E26" s="149">
        <v>1959</v>
      </c>
      <c r="F26" s="149">
        <v>354</v>
      </c>
      <c r="G26" s="158">
        <f t="shared" si="2"/>
        <v>18.070444104134761</v>
      </c>
      <c r="H26" s="149">
        <v>212</v>
      </c>
      <c r="I26" s="149">
        <v>47</v>
      </c>
      <c r="J26" s="149">
        <v>181</v>
      </c>
      <c r="K26" s="149">
        <v>34</v>
      </c>
      <c r="L26" s="149">
        <v>14</v>
      </c>
    </row>
    <row r="27" spans="1:12">
      <c r="A27" s="148">
        <f t="shared" si="1"/>
        <v>16</v>
      </c>
      <c r="B27" s="157" t="e">
        <f>'Lamp. 15'!#REF!</f>
        <v>#REF!</v>
      </c>
      <c r="C27" s="149">
        <v>475</v>
      </c>
      <c r="D27" s="149">
        <v>360</v>
      </c>
      <c r="E27" s="149">
        <v>312</v>
      </c>
      <c r="F27" s="149">
        <v>282</v>
      </c>
      <c r="G27" s="158">
        <f t="shared" si="2"/>
        <v>90.384615384615387</v>
      </c>
      <c r="H27" s="149">
        <v>360</v>
      </c>
      <c r="I27" s="149">
        <v>149</v>
      </c>
      <c r="J27" s="149">
        <v>145</v>
      </c>
      <c r="K27" s="149">
        <v>99</v>
      </c>
      <c r="L27" s="149">
        <v>9</v>
      </c>
    </row>
    <row r="28" spans="1:12">
      <c r="A28" s="148">
        <f t="shared" si="1"/>
        <v>17</v>
      </c>
      <c r="B28" s="157" t="e">
        <f>'Lamp. 15'!#REF!</f>
        <v>#REF!</v>
      </c>
      <c r="C28" s="149">
        <v>2011</v>
      </c>
      <c r="D28" s="149">
        <v>125</v>
      </c>
      <c r="E28" s="149">
        <v>75</v>
      </c>
      <c r="F28" s="149">
        <v>98</v>
      </c>
      <c r="G28" s="158">
        <f t="shared" si="2"/>
        <v>130.66666666666666</v>
      </c>
      <c r="H28" s="149">
        <v>97</v>
      </c>
      <c r="I28" s="149">
        <v>56</v>
      </c>
      <c r="J28" s="149">
        <v>82</v>
      </c>
      <c r="K28" s="149">
        <v>42</v>
      </c>
      <c r="L28" s="149">
        <v>5</v>
      </c>
    </row>
    <row r="29" spans="1:12">
      <c r="A29" s="148">
        <f t="shared" si="1"/>
        <v>18</v>
      </c>
      <c r="B29" s="157" t="e">
        <f>'Lamp. 15'!#REF!</f>
        <v>#REF!</v>
      </c>
      <c r="C29" s="149">
        <v>4465</v>
      </c>
      <c r="D29" s="149">
        <v>987</v>
      </c>
      <c r="E29" s="149">
        <v>665</v>
      </c>
      <c r="F29" s="149">
        <v>578</v>
      </c>
      <c r="G29" s="158">
        <f t="shared" si="2"/>
        <v>86.917293233082702</v>
      </c>
      <c r="H29" s="149">
        <v>813</v>
      </c>
      <c r="I29" s="149">
        <v>378</v>
      </c>
      <c r="J29" s="149">
        <v>634</v>
      </c>
      <c r="K29" s="149">
        <v>87</v>
      </c>
      <c r="L29" s="149">
        <v>11</v>
      </c>
    </row>
    <row r="30" spans="1:12" ht="15.75" thickBot="1">
      <c r="A30" s="150" t="s">
        <v>29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</row>
    <row r="31" spans="1:12" ht="15.75" thickBot="1">
      <c r="A31" s="809" t="s">
        <v>70</v>
      </c>
      <c r="B31" s="810"/>
      <c r="C31" s="152">
        <f t="shared" ref="C31:L31" si="3">SUM(C12:C29)</f>
        <v>46094</v>
      </c>
      <c r="D31" s="152">
        <f t="shared" si="3"/>
        <v>9464</v>
      </c>
      <c r="E31" s="152">
        <f>SUM(E12:E29)</f>
        <v>10053</v>
      </c>
      <c r="F31" s="152">
        <f>SUM(F12:F29)</f>
        <v>8021</v>
      </c>
      <c r="G31" s="153">
        <f>F31/E31*100</f>
        <v>79.787128220431711</v>
      </c>
      <c r="H31" s="152">
        <f t="shared" si="3"/>
        <v>7380</v>
      </c>
      <c r="I31" s="152">
        <f t="shared" si="3"/>
        <v>3755</v>
      </c>
      <c r="J31" s="152">
        <f t="shared" si="3"/>
        <v>5748</v>
      </c>
      <c r="K31" s="152">
        <f t="shared" si="3"/>
        <v>2719</v>
      </c>
      <c r="L31" s="152">
        <f t="shared" si="3"/>
        <v>238</v>
      </c>
    </row>
  </sheetData>
  <mergeCells count="13">
    <mergeCell ref="K5:K9"/>
    <mergeCell ref="L5:L9"/>
    <mergeCell ref="A31:B31"/>
    <mergeCell ref="A1:L1"/>
    <mergeCell ref="A2:L2"/>
    <mergeCell ref="A5:A9"/>
    <mergeCell ref="B5:B9"/>
    <mergeCell ref="C5:C9"/>
    <mergeCell ref="D5:D9"/>
    <mergeCell ref="E5:G8"/>
    <mergeCell ref="H5:H9"/>
    <mergeCell ref="I5:I9"/>
    <mergeCell ref="J5:J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56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32"/>
  <sheetViews>
    <sheetView topLeftCell="B1" workbookViewId="0">
      <pane ySplit="9" topLeftCell="A10" activePane="bottomLeft" state="frozen"/>
      <selection activeCell="L28" sqref="L28:P32"/>
      <selection pane="bottomLeft" activeCell="L28" sqref="L28:P32"/>
    </sheetView>
  </sheetViews>
  <sheetFormatPr defaultRowHeight="15"/>
  <cols>
    <col min="1" max="1" width="4.5703125" customWidth="1"/>
    <col min="2" max="2" width="18.5703125" customWidth="1"/>
    <col min="3" max="4" width="13.42578125" customWidth="1"/>
    <col min="5" max="5" width="6.85546875" customWidth="1"/>
    <col min="6" max="6" width="6.5703125" customWidth="1"/>
    <col min="7" max="7" width="8.42578125" customWidth="1"/>
    <col min="8" max="8" width="13.7109375" customWidth="1"/>
    <col min="9" max="9" width="13.5703125" customWidth="1"/>
    <col min="10" max="10" width="13.85546875" customWidth="1"/>
    <col min="11" max="11" width="13.7109375" customWidth="1"/>
    <col min="12" max="12" width="14.28515625" customWidth="1"/>
  </cols>
  <sheetData>
    <row r="1" spans="1:12" ht="18">
      <c r="A1" s="811"/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</row>
    <row r="2" spans="1:12" ht="18">
      <c r="A2" s="811" t="s">
        <v>246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</row>
    <row r="4" spans="1:12" ht="15.75" thickBot="1">
      <c r="A4" s="13" t="s">
        <v>147</v>
      </c>
      <c r="B4" s="13"/>
      <c r="C4" s="13" t="str">
        <f>'Lamp. 13'!G3</f>
        <v>:  FEBRUARI 2019</v>
      </c>
      <c r="K4" s="43" t="s">
        <v>247</v>
      </c>
    </row>
    <row r="5" spans="1:12" ht="15.75" thickTop="1">
      <c r="A5" s="831" t="s">
        <v>6</v>
      </c>
      <c r="B5" s="822" t="s">
        <v>80</v>
      </c>
      <c r="C5" s="822" t="s">
        <v>235</v>
      </c>
      <c r="D5" s="822" t="s">
        <v>236</v>
      </c>
      <c r="E5" s="834" t="s">
        <v>237</v>
      </c>
      <c r="F5" s="835"/>
      <c r="G5" s="836"/>
      <c r="H5" s="822" t="s">
        <v>238</v>
      </c>
      <c r="I5" s="822" t="s">
        <v>239</v>
      </c>
      <c r="J5" s="822" t="s">
        <v>240</v>
      </c>
      <c r="K5" s="822" t="s">
        <v>248</v>
      </c>
      <c r="L5" s="823" t="s">
        <v>245</v>
      </c>
    </row>
    <row r="6" spans="1:12">
      <c r="A6" s="832"/>
      <c r="B6" s="807"/>
      <c r="C6" s="807"/>
      <c r="D6" s="807"/>
      <c r="E6" s="815"/>
      <c r="F6" s="816"/>
      <c r="G6" s="817"/>
      <c r="H6" s="821"/>
      <c r="I6" s="821"/>
      <c r="J6" s="807"/>
      <c r="K6" s="807"/>
      <c r="L6" s="824"/>
    </row>
    <row r="7" spans="1:12">
      <c r="A7" s="832"/>
      <c r="B7" s="807"/>
      <c r="C7" s="807"/>
      <c r="D7" s="807"/>
      <c r="E7" s="815"/>
      <c r="F7" s="816"/>
      <c r="G7" s="817"/>
      <c r="H7" s="821"/>
      <c r="I7" s="821"/>
      <c r="J7" s="807"/>
      <c r="K7" s="807"/>
      <c r="L7" s="824"/>
    </row>
    <row r="8" spans="1:12" ht="15.75" thickBot="1">
      <c r="A8" s="832"/>
      <c r="B8" s="807"/>
      <c r="C8" s="807"/>
      <c r="D8" s="807"/>
      <c r="E8" s="837"/>
      <c r="F8" s="838"/>
      <c r="G8" s="839"/>
      <c r="H8" s="821"/>
      <c r="I8" s="821"/>
      <c r="J8" s="807"/>
      <c r="K8" s="807"/>
      <c r="L8" s="824"/>
    </row>
    <row r="9" spans="1:12" ht="15.75" thickBot="1">
      <c r="A9" s="833"/>
      <c r="B9" s="808"/>
      <c r="C9" s="808"/>
      <c r="D9" s="808"/>
      <c r="E9" s="154" t="s">
        <v>8</v>
      </c>
      <c r="F9" s="154" t="s">
        <v>241</v>
      </c>
      <c r="G9" s="154" t="s">
        <v>58</v>
      </c>
      <c r="H9" s="808"/>
      <c r="I9" s="808"/>
      <c r="J9" s="808"/>
      <c r="K9" s="808"/>
      <c r="L9" s="825"/>
    </row>
    <row r="10" spans="1:12" ht="15.75" thickBot="1">
      <c r="A10" s="355">
        <v>1</v>
      </c>
      <c r="B10" s="147">
        <f>A10+1</f>
        <v>2</v>
      </c>
      <c r="C10" s="147">
        <f t="shared" ref="C10:L10" si="0">B10+1</f>
        <v>3</v>
      </c>
      <c r="D10" s="147">
        <f t="shared" si="0"/>
        <v>4</v>
      </c>
      <c r="E10" s="147">
        <v>5</v>
      </c>
      <c r="F10" s="147">
        <v>6</v>
      </c>
      <c r="G10" s="147">
        <v>7</v>
      </c>
      <c r="H10" s="147">
        <f t="shared" si="0"/>
        <v>8</v>
      </c>
      <c r="I10" s="147">
        <f t="shared" si="0"/>
        <v>9</v>
      </c>
      <c r="J10" s="147">
        <f t="shared" si="0"/>
        <v>10</v>
      </c>
      <c r="K10" s="147">
        <f t="shared" si="0"/>
        <v>11</v>
      </c>
      <c r="L10" s="356">
        <f t="shared" si="0"/>
        <v>12</v>
      </c>
    </row>
    <row r="11" spans="1:12">
      <c r="A11" s="357" t="s">
        <v>29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358"/>
    </row>
    <row r="12" spans="1:12">
      <c r="A12" s="359">
        <v>1</v>
      </c>
      <c r="B12" s="157" t="e">
        <f>'Lamp. 16'!B12</f>
        <v>#REF!</v>
      </c>
      <c r="C12" s="149">
        <v>2715</v>
      </c>
      <c r="D12" s="149">
        <v>760</v>
      </c>
      <c r="E12" s="149">
        <v>988</v>
      </c>
      <c r="F12" s="149">
        <v>623</v>
      </c>
      <c r="G12" s="158">
        <f>F12/E12*100</f>
        <v>63.056680161943326</v>
      </c>
      <c r="H12" s="149">
        <v>577</v>
      </c>
      <c r="I12" s="149">
        <v>286</v>
      </c>
      <c r="J12" s="149">
        <v>449</v>
      </c>
      <c r="K12" s="149">
        <v>231</v>
      </c>
      <c r="L12" s="360">
        <v>19</v>
      </c>
    </row>
    <row r="13" spans="1:12">
      <c r="A13" s="359">
        <f>A12+1</f>
        <v>2</v>
      </c>
      <c r="B13" s="157" t="e">
        <f>'Lamp. 16'!B13</f>
        <v>#REF!</v>
      </c>
      <c r="C13" s="149">
        <v>1175</v>
      </c>
      <c r="D13" s="149">
        <v>915</v>
      </c>
      <c r="E13" s="149">
        <v>1010</v>
      </c>
      <c r="F13" s="149">
        <v>905</v>
      </c>
      <c r="G13" s="158">
        <f t="shared" ref="G13:G29" si="1">F13/E13*100</f>
        <v>89.603960396039611</v>
      </c>
      <c r="H13" s="149">
        <v>742</v>
      </c>
      <c r="I13" s="149">
        <v>725</v>
      </c>
      <c r="J13" s="149">
        <v>635</v>
      </c>
      <c r="K13" s="149">
        <v>460</v>
      </c>
      <c r="L13" s="360">
        <v>16</v>
      </c>
    </row>
    <row r="14" spans="1:12">
      <c r="A14" s="359">
        <f t="shared" ref="A14:A29" si="2">A13+1</f>
        <v>3</v>
      </c>
      <c r="B14" s="157" t="e">
        <f>'Lamp. 16'!B14</f>
        <v>#REF!</v>
      </c>
      <c r="C14" s="149">
        <v>646</v>
      </c>
      <c r="D14" s="149">
        <v>585</v>
      </c>
      <c r="E14" s="149">
        <v>520</v>
      </c>
      <c r="F14" s="149">
        <v>467</v>
      </c>
      <c r="G14" s="158">
        <f t="shared" si="1"/>
        <v>89.807692307692307</v>
      </c>
      <c r="H14" s="149">
        <v>253</v>
      </c>
      <c r="I14" s="149">
        <v>168</v>
      </c>
      <c r="J14" s="149">
        <v>219</v>
      </c>
      <c r="K14" s="149">
        <v>152</v>
      </c>
      <c r="L14" s="360">
        <v>13</v>
      </c>
    </row>
    <row r="15" spans="1:12">
      <c r="A15" s="359">
        <f t="shared" si="2"/>
        <v>4</v>
      </c>
      <c r="B15" s="157" t="e">
        <f>'Lamp. 16'!B15</f>
        <v>#REF!</v>
      </c>
      <c r="C15" s="149">
        <v>2861</v>
      </c>
      <c r="D15" s="149">
        <v>611</v>
      </c>
      <c r="E15" s="149">
        <v>666</v>
      </c>
      <c r="F15" s="149">
        <v>582</v>
      </c>
      <c r="G15" s="158">
        <f t="shared" si="1"/>
        <v>87.387387387387378</v>
      </c>
      <c r="H15" s="149">
        <v>438</v>
      </c>
      <c r="I15" s="149">
        <v>256</v>
      </c>
      <c r="J15" s="149">
        <v>227</v>
      </c>
      <c r="K15" s="149">
        <v>128</v>
      </c>
      <c r="L15" s="360">
        <v>17</v>
      </c>
    </row>
    <row r="16" spans="1:12">
      <c r="A16" s="359">
        <f t="shared" si="2"/>
        <v>5</v>
      </c>
      <c r="B16" s="157" t="e">
        <f>'Lamp. 16'!B16</f>
        <v>#REF!</v>
      </c>
      <c r="C16" s="149">
        <v>4814</v>
      </c>
      <c r="D16" s="149">
        <v>506</v>
      </c>
      <c r="E16" s="149">
        <v>609</v>
      </c>
      <c r="F16" s="149">
        <v>506</v>
      </c>
      <c r="G16" s="158">
        <f t="shared" si="1"/>
        <v>83.087027914614126</v>
      </c>
      <c r="H16" s="149">
        <v>230</v>
      </c>
      <c r="I16" s="149">
        <v>102</v>
      </c>
      <c r="J16" s="149">
        <v>201</v>
      </c>
      <c r="K16" s="149">
        <v>98</v>
      </c>
      <c r="L16" s="360">
        <v>19</v>
      </c>
    </row>
    <row r="17" spans="1:12">
      <c r="A17" s="359">
        <f t="shared" si="2"/>
        <v>6</v>
      </c>
      <c r="B17" s="157" t="e">
        <f>'Lamp. 16'!B17</f>
        <v>#REF!</v>
      </c>
      <c r="C17" s="149">
        <v>5905</v>
      </c>
      <c r="D17" s="149">
        <v>594</v>
      </c>
      <c r="E17" s="149">
        <v>930</v>
      </c>
      <c r="F17" s="149">
        <v>594</v>
      </c>
      <c r="G17" s="158">
        <f t="shared" si="1"/>
        <v>63.87096774193548</v>
      </c>
      <c r="H17" s="149">
        <v>54</v>
      </c>
      <c r="I17" s="149">
        <v>43</v>
      </c>
      <c r="J17" s="149">
        <v>37</v>
      </c>
      <c r="K17" s="149">
        <v>11</v>
      </c>
      <c r="L17" s="360">
        <v>21</v>
      </c>
    </row>
    <row r="18" spans="1:12">
      <c r="A18" s="359">
        <f t="shared" si="2"/>
        <v>7</v>
      </c>
      <c r="B18" s="157" t="e">
        <f>'Lamp. 16'!B18</f>
        <v>#REF!</v>
      </c>
      <c r="C18" s="149">
        <v>745</v>
      </c>
      <c r="D18" s="149">
        <v>592</v>
      </c>
      <c r="E18" s="149">
        <v>690</v>
      </c>
      <c r="F18" s="149">
        <v>494</v>
      </c>
      <c r="G18" s="158">
        <f t="shared" si="1"/>
        <v>71.594202898550733</v>
      </c>
      <c r="H18" s="149">
        <v>392</v>
      </c>
      <c r="I18" s="149">
        <v>86</v>
      </c>
      <c r="J18" s="149">
        <v>387</v>
      </c>
      <c r="K18" s="149">
        <v>86</v>
      </c>
      <c r="L18" s="360">
        <v>14</v>
      </c>
    </row>
    <row r="19" spans="1:12">
      <c r="A19" s="359">
        <f t="shared" si="2"/>
        <v>8</v>
      </c>
      <c r="B19" s="157" t="e">
        <f>'Lamp. 16'!B19</f>
        <v>#REF!</v>
      </c>
      <c r="C19" s="149">
        <v>5456</v>
      </c>
      <c r="D19" s="149">
        <v>559</v>
      </c>
      <c r="E19" s="149">
        <v>643</v>
      </c>
      <c r="F19" s="149">
        <v>543</v>
      </c>
      <c r="G19" s="158">
        <f t="shared" si="1"/>
        <v>84.447900466562984</v>
      </c>
      <c r="H19" s="149">
        <v>507</v>
      </c>
      <c r="I19" s="149">
        <v>299</v>
      </c>
      <c r="J19" s="149">
        <v>499</v>
      </c>
      <c r="K19" s="149">
        <v>278</v>
      </c>
      <c r="L19" s="360">
        <v>21</v>
      </c>
    </row>
    <row r="20" spans="1:12">
      <c r="A20" s="359">
        <f t="shared" si="2"/>
        <v>9</v>
      </c>
      <c r="B20" s="157" t="e">
        <f>'Lamp. 16'!B20</f>
        <v>#REF!</v>
      </c>
      <c r="C20" s="149">
        <v>708</v>
      </c>
      <c r="D20" s="149">
        <v>554</v>
      </c>
      <c r="E20" s="149">
        <v>821</v>
      </c>
      <c r="F20" s="149">
        <v>523</v>
      </c>
      <c r="G20" s="158">
        <f t="shared" si="1"/>
        <v>63.702801461632156</v>
      </c>
      <c r="H20" s="149">
        <v>412</v>
      </c>
      <c r="I20" s="149">
        <v>175</v>
      </c>
      <c r="J20" s="149">
        <v>246</v>
      </c>
      <c r="K20" s="149">
        <v>155</v>
      </c>
      <c r="L20" s="360">
        <v>16</v>
      </c>
    </row>
    <row r="21" spans="1:12">
      <c r="A21" s="359">
        <f t="shared" si="2"/>
        <v>10</v>
      </c>
      <c r="B21" s="157" t="e">
        <f>'Lamp. 16'!B21</f>
        <v>#REF!</v>
      </c>
      <c r="C21" s="149">
        <v>3500</v>
      </c>
      <c r="D21" s="149">
        <v>311</v>
      </c>
      <c r="E21" s="149">
        <v>416</v>
      </c>
      <c r="F21" s="149">
        <v>275</v>
      </c>
      <c r="G21" s="158">
        <f t="shared" si="1"/>
        <v>66.105769230769226</v>
      </c>
      <c r="H21" s="149">
        <v>285</v>
      </c>
      <c r="I21" s="149">
        <v>193</v>
      </c>
      <c r="J21" s="149">
        <v>228</v>
      </c>
      <c r="K21" s="149">
        <v>183</v>
      </c>
      <c r="L21" s="360">
        <v>10</v>
      </c>
    </row>
    <row r="22" spans="1:12">
      <c r="A22" s="361">
        <f t="shared" si="2"/>
        <v>11</v>
      </c>
      <c r="B22" s="157" t="e">
        <f>'Lamp. 16'!B22</f>
        <v>#REF!</v>
      </c>
      <c r="C22" s="149">
        <v>1050</v>
      </c>
      <c r="D22" s="149">
        <v>876</v>
      </c>
      <c r="E22" s="149">
        <v>1094</v>
      </c>
      <c r="F22" s="149">
        <v>657</v>
      </c>
      <c r="G22" s="158">
        <f t="shared" si="1"/>
        <v>60.054844606946986</v>
      </c>
      <c r="H22" s="149">
        <v>253</v>
      </c>
      <c r="I22" s="149">
        <v>98</v>
      </c>
      <c r="J22" s="149">
        <v>79</v>
      </c>
      <c r="K22" s="149">
        <v>21</v>
      </c>
      <c r="L22" s="360">
        <v>15</v>
      </c>
    </row>
    <row r="23" spans="1:12">
      <c r="A23" s="359">
        <f t="shared" si="2"/>
        <v>12</v>
      </c>
      <c r="B23" s="157" t="e">
        <f>'Lamp. 16'!B23</f>
        <v>#REF!</v>
      </c>
      <c r="C23" s="149">
        <v>2838</v>
      </c>
      <c r="D23" s="149">
        <v>384</v>
      </c>
      <c r="E23" s="149">
        <v>447</v>
      </c>
      <c r="F23" s="149">
        <v>281</v>
      </c>
      <c r="G23" s="158">
        <f t="shared" si="1"/>
        <v>62.86353467561522</v>
      </c>
      <c r="H23" s="149">
        <v>164</v>
      </c>
      <c r="I23" s="149">
        <v>84</v>
      </c>
      <c r="J23" s="149">
        <v>112</v>
      </c>
      <c r="K23" s="149">
        <v>65</v>
      </c>
      <c r="L23" s="360">
        <v>11</v>
      </c>
    </row>
    <row r="24" spans="1:12">
      <c r="A24" s="359">
        <f t="shared" si="2"/>
        <v>13</v>
      </c>
      <c r="B24" s="157" t="e">
        <f>'Lamp. 16'!B24</f>
        <v>#REF!</v>
      </c>
      <c r="C24" s="149">
        <v>1648</v>
      </c>
      <c r="D24" s="149">
        <v>280</v>
      </c>
      <c r="E24" s="149">
        <v>265</v>
      </c>
      <c r="F24" s="149">
        <v>280</v>
      </c>
      <c r="G24" s="158">
        <f t="shared" si="1"/>
        <v>105.66037735849056</v>
      </c>
      <c r="H24" s="149">
        <v>225</v>
      </c>
      <c r="I24" s="149">
        <v>199</v>
      </c>
      <c r="J24" s="149">
        <v>86</v>
      </c>
      <c r="K24" s="149">
        <v>64</v>
      </c>
      <c r="L24" s="360">
        <v>9</v>
      </c>
    </row>
    <row r="25" spans="1:12">
      <c r="A25" s="359">
        <f t="shared" si="2"/>
        <v>14</v>
      </c>
      <c r="B25" s="157" t="e">
        <f>'Lamp. 16'!B25</f>
        <v>#REF!</v>
      </c>
      <c r="C25" s="149">
        <v>2212</v>
      </c>
      <c r="D25" s="149">
        <v>625</v>
      </c>
      <c r="E25" s="149">
        <v>650</v>
      </c>
      <c r="F25" s="149">
        <v>572</v>
      </c>
      <c r="G25" s="158">
        <f t="shared" si="1"/>
        <v>88</v>
      </c>
      <c r="H25" s="149">
        <v>425</v>
      </c>
      <c r="I25" s="149">
        <v>249</v>
      </c>
      <c r="J25" s="149">
        <v>402</v>
      </c>
      <c r="K25" s="149">
        <v>182</v>
      </c>
      <c r="L25" s="360">
        <v>13</v>
      </c>
    </row>
    <row r="26" spans="1:12">
      <c r="A26" s="359">
        <f t="shared" si="2"/>
        <v>15</v>
      </c>
      <c r="B26" s="157" t="e">
        <f>'Lamp. 16'!B26</f>
        <v>#REF!</v>
      </c>
      <c r="C26" s="149">
        <v>2321</v>
      </c>
      <c r="D26" s="149">
        <v>310</v>
      </c>
      <c r="E26" s="149">
        <v>570</v>
      </c>
      <c r="F26" s="149">
        <v>310</v>
      </c>
      <c r="G26" s="158">
        <f t="shared" si="1"/>
        <v>54.385964912280706</v>
      </c>
      <c r="H26" s="149">
        <v>244</v>
      </c>
      <c r="I26" s="149">
        <v>64</v>
      </c>
      <c r="J26" s="149">
        <v>212</v>
      </c>
      <c r="K26" s="149">
        <v>52</v>
      </c>
      <c r="L26" s="360">
        <v>14</v>
      </c>
    </row>
    <row r="27" spans="1:12">
      <c r="A27" s="359">
        <f t="shared" si="2"/>
        <v>16</v>
      </c>
      <c r="B27" s="157" t="e">
        <f>'Lamp. 16'!B27</f>
        <v>#REF!</v>
      </c>
      <c r="C27" s="149">
        <v>458</v>
      </c>
      <c r="D27" s="149">
        <v>329</v>
      </c>
      <c r="E27" s="149">
        <v>589</v>
      </c>
      <c r="F27" s="149">
        <v>267</v>
      </c>
      <c r="G27" s="158">
        <f t="shared" si="1"/>
        <v>45.331069609507644</v>
      </c>
      <c r="H27" s="149">
        <v>204</v>
      </c>
      <c r="I27" s="149">
        <v>117</v>
      </c>
      <c r="J27" s="149">
        <v>167</v>
      </c>
      <c r="K27" s="149">
        <v>100</v>
      </c>
      <c r="L27" s="360">
        <v>17</v>
      </c>
    </row>
    <row r="28" spans="1:12">
      <c r="A28" s="359">
        <f t="shared" si="2"/>
        <v>17</v>
      </c>
      <c r="B28" s="157" t="e">
        <f>'Lamp. 16'!B28</f>
        <v>#REF!</v>
      </c>
      <c r="C28" s="149">
        <v>2215</v>
      </c>
      <c r="D28" s="149">
        <v>150</v>
      </c>
      <c r="E28" s="149">
        <v>106</v>
      </c>
      <c r="F28" s="149">
        <v>125</v>
      </c>
      <c r="G28" s="158">
        <f t="shared" si="1"/>
        <v>117.9245283018868</v>
      </c>
      <c r="H28" s="149">
        <v>133</v>
      </c>
      <c r="I28" s="149">
        <v>69</v>
      </c>
      <c r="J28" s="149">
        <v>18</v>
      </c>
      <c r="K28" s="149">
        <v>18</v>
      </c>
      <c r="L28" s="360">
        <v>5</v>
      </c>
    </row>
    <row r="29" spans="1:12">
      <c r="A29" s="359">
        <f t="shared" si="2"/>
        <v>18</v>
      </c>
      <c r="B29" s="157" t="e">
        <f>'Lamp. 16'!B29</f>
        <v>#REF!</v>
      </c>
      <c r="C29" s="149">
        <v>1494</v>
      </c>
      <c r="D29" s="149">
        <v>724</v>
      </c>
      <c r="E29" s="149">
        <v>774</v>
      </c>
      <c r="F29" s="149">
        <v>227</v>
      </c>
      <c r="G29" s="158">
        <f t="shared" si="1"/>
        <v>29.328165374677003</v>
      </c>
      <c r="H29" s="149">
        <v>329</v>
      </c>
      <c r="I29" s="149">
        <v>149</v>
      </c>
      <c r="J29" s="149">
        <v>257</v>
      </c>
      <c r="K29" s="149">
        <v>34</v>
      </c>
      <c r="L29" s="360">
        <v>11</v>
      </c>
    </row>
    <row r="30" spans="1:12" ht="15.75" thickBot="1">
      <c r="A30" s="362" t="s">
        <v>29</v>
      </c>
      <c r="B30" s="157"/>
      <c r="C30" s="151"/>
      <c r="D30" s="151"/>
      <c r="E30" s="151"/>
      <c r="F30" s="151"/>
      <c r="G30" s="151"/>
      <c r="H30" s="151"/>
      <c r="I30" s="151"/>
      <c r="J30" s="151"/>
      <c r="K30" s="151"/>
      <c r="L30" s="363"/>
    </row>
    <row r="31" spans="1:12" ht="15.75" thickBot="1">
      <c r="A31" s="826" t="s">
        <v>70</v>
      </c>
      <c r="B31" s="827"/>
      <c r="C31" s="364">
        <f t="shared" ref="C31:L31" si="3">SUM(C12:C29)</f>
        <v>42761</v>
      </c>
      <c r="D31" s="364">
        <f t="shared" si="3"/>
        <v>9665</v>
      </c>
      <c r="E31" s="364">
        <f>SUM(E12:E29)</f>
        <v>11788</v>
      </c>
      <c r="F31" s="364">
        <f>SUM(F12:F29)</f>
        <v>8231</v>
      </c>
      <c r="G31" s="365">
        <f>F31/E31*100</f>
        <v>69.825246012894468</v>
      </c>
      <c r="H31" s="364">
        <f>SUM(H12:H29)</f>
        <v>5867</v>
      </c>
      <c r="I31" s="364">
        <f t="shared" si="3"/>
        <v>3362</v>
      </c>
      <c r="J31" s="364">
        <f t="shared" si="3"/>
        <v>4461</v>
      </c>
      <c r="K31" s="364">
        <f t="shared" si="3"/>
        <v>2318</v>
      </c>
      <c r="L31" s="366">
        <f t="shared" si="3"/>
        <v>261</v>
      </c>
    </row>
    <row r="32" spans="1:12" ht="15.75" thickTop="1">
      <c r="A32" s="828" t="s">
        <v>249</v>
      </c>
      <c r="B32" s="829"/>
      <c r="C32" s="830"/>
    </row>
  </sheetData>
  <mergeCells count="14">
    <mergeCell ref="K5:K9"/>
    <mergeCell ref="L5:L9"/>
    <mergeCell ref="A31:B31"/>
    <mergeCell ref="A32:C32"/>
    <mergeCell ref="A1:L1"/>
    <mergeCell ref="A2:L2"/>
    <mergeCell ref="A5:A9"/>
    <mergeCell ref="B5:B9"/>
    <mergeCell ref="C5:C9"/>
    <mergeCell ref="D5:D9"/>
    <mergeCell ref="E5:G8"/>
    <mergeCell ref="H5:H9"/>
    <mergeCell ref="I5:I9"/>
    <mergeCell ref="J5:J9"/>
  </mergeCells>
  <printOptions horizontalCentered="1" verticalCentered="1"/>
  <pageMargins left="0.39370078740157483" right="0.39370078740157483" top="0.78740157480314965" bottom="0.39370078740157483" header="0.31496062992125984" footer="0.31496062992125984"/>
  <pageSetup paperSize="256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U61"/>
  <sheetViews>
    <sheetView topLeftCell="AJ46" workbookViewId="0">
      <selection activeCell="L28" sqref="L28:P32"/>
    </sheetView>
  </sheetViews>
  <sheetFormatPr defaultColWidth="9.140625" defaultRowHeight="15.75"/>
  <cols>
    <col min="1" max="4" width="0" style="193" hidden="1" customWidth="1"/>
    <col min="5" max="6" width="3.5703125" style="193" hidden="1" customWidth="1"/>
    <col min="7" max="131" width="1.5703125" style="193" customWidth="1"/>
    <col min="132" max="151" width="3.5703125" style="193"/>
    <col min="152" max="16384" width="9.140625" style="193"/>
  </cols>
  <sheetData>
    <row r="1" spans="1:151" ht="23.25" customHeight="1" thickTop="1" thickBot="1">
      <c r="A1" s="1015"/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  <c r="P1" s="1017" t="s">
        <v>284</v>
      </c>
      <c r="Q1" s="1018"/>
      <c r="R1" s="1018"/>
      <c r="S1" s="1018"/>
      <c r="T1" s="1018"/>
      <c r="U1" s="1018"/>
      <c r="V1" s="1018"/>
      <c r="W1" s="1018"/>
      <c r="X1" s="1018"/>
      <c r="Y1" s="1018"/>
      <c r="Z1" s="1018"/>
      <c r="AA1" s="1018"/>
      <c r="AB1" s="1018"/>
      <c r="AC1" s="1018"/>
      <c r="AD1" s="1019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016"/>
      <c r="AV1" s="1016"/>
      <c r="AW1" s="1016"/>
      <c r="AX1" s="1016"/>
      <c r="AY1" s="1016"/>
      <c r="AZ1" s="1016"/>
      <c r="BA1" s="1016"/>
      <c r="BB1" s="1016"/>
      <c r="BC1" s="1016"/>
      <c r="BD1" s="1016"/>
      <c r="BE1" s="1016"/>
      <c r="BF1" s="1016"/>
      <c r="BG1" s="1016"/>
      <c r="BH1" s="1016"/>
      <c r="BI1" s="1016"/>
      <c r="BJ1" s="1016"/>
      <c r="BK1" s="1016"/>
      <c r="BL1" s="1016"/>
      <c r="BM1" s="1016"/>
      <c r="BN1" s="1016"/>
      <c r="BO1" s="1016"/>
      <c r="BP1" s="1016"/>
      <c r="BQ1" s="1016"/>
      <c r="BR1" s="1016"/>
      <c r="BS1" s="1016"/>
      <c r="BT1" s="1016"/>
      <c r="BU1" s="1016"/>
      <c r="BV1" s="1016"/>
      <c r="BW1" s="1016"/>
      <c r="BX1" s="1016"/>
      <c r="BY1" s="1016"/>
      <c r="BZ1" s="1016"/>
      <c r="CA1" s="1016"/>
      <c r="CB1" s="1016"/>
      <c r="CC1" s="1016"/>
      <c r="CD1" s="1016"/>
      <c r="CE1" s="1016"/>
      <c r="CF1" s="1016"/>
      <c r="CG1" s="1016"/>
      <c r="CH1" s="1016"/>
      <c r="CI1" s="1016"/>
      <c r="CJ1" s="1016"/>
      <c r="CK1" s="1016"/>
      <c r="CL1" s="1016"/>
      <c r="CM1" s="1016"/>
      <c r="CN1" s="1016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8" t="s">
        <v>285</v>
      </c>
      <c r="DT1" s="189" t="s">
        <v>286</v>
      </c>
      <c r="DU1" s="190"/>
      <c r="DV1" s="191"/>
      <c r="DW1" s="191"/>
      <c r="DX1" s="191"/>
      <c r="DY1" s="191"/>
      <c r="DZ1" s="190"/>
      <c r="EA1" s="190"/>
      <c r="EB1" s="190"/>
      <c r="EC1" s="190"/>
      <c r="ED1" s="190"/>
      <c r="EE1" s="192"/>
      <c r="EF1" s="187"/>
      <c r="EG1" s="187"/>
      <c r="EH1" s="187"/>
      <c r="EI1" s="187"/>
      <c r="EJ1" s="187"/>
      <c r="EK1" s="187"/>
      <c r="EL1" s="187"/>
      <c r="EM1" s="187"/>
      <c r="EN1" s="187"/>
      <c r="EO1" s="187"/>
      <c r="EP1" s="187"/>
      <c r="EQ1" s="187"/>
      <c r="ER1" s="187"/>
      <c r="ES1" s="187"/>
      <c r="ET1" s="187"/>
      <c r="EU1" s="187"/>
    </row>
    <row r="2" spans="1:151" ht="12.75" customHeight="1" thickTop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020" t="s">
        <v>287</v>
      </c>
      <c r="AV2" s="1021"/>
      <c r="AW2" s="1021"/>
      <c r="AX2" s="1021"/>
      <c r="AY2" s="1021"/>
      <c r="AZ2" s="1021"/>
      <c r="BA2" s="1021"/>
      <c r="BB2" s="1021"/>
      <c r="BC2" s="1021"/>
      <c r="BD2" s="1021"/>
      <c r="BE2" s="1021"/>
      <c r="BF2" s="1021"/>
      <c r="BG2" s="1021"/>
      <c r="BH2" s="1021"/>
      <c r="BI2" s="1021"/>
      <c r="BJ2" s="1021"/>
      <c r="BK2" s="1021"/>
      <c r="BL2" s="1021"/>
      <c r="BM2" s="1021"/>
      <c r="BN2" s="1021"/>
      <c r="BO2" s="1021"/>
      <c r="BP2" s="1021"/>
      <c r="BQ2" s="1021"/>
      <c r="BR2" s="1021"/>
      <c r="BS2" s="1021"/>
      <c r="BT2" s="1021"/>
      <c r="BU2" s="1021"/>
      <c r="BV2" s="1021"/>
      <c r="BW2" s="1021"/>
      <c r="BX2" s="1021"/>
      <c r="BY2" s="1021"/>
      <c r="BZ2" s="1021"/>
      <c r="CA2" s="1021"/>
      <c r="CB2" s="1021"/>
      <c r="CC2" s="1021"/>
      <c r="CD2" s="1021"/>
      <c r="CE2" s="1021"/>
      <c r="CF2" s="1021"/>
      <c r="CG2" s="1021"/>
      <c r="CH2" s="1021"/>
      <c r="CI2" s="1021"/>
      <c r="CJ2" s="1021"/>
      <c r="CK2" s="1021"/>
      <c r="CL2" s="1021"/>
      <c r="CM2" s="1021"/>
      <c r="CN2" s="1022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94" t="s">
        <v>288</v>
      </c>
      <c r="DT2" s="195" t="s">
        <v>289</v>
      </c>
      <c r="DU2" s="196"/>
      <c r="DV2" s="180"/>
      <c r="DW2" s="180"/>
      <c r="DX2" s="180"/>
      <c r="DY2" s="180"/>
      <c r="DZ2" s="196"/>
      <c r="EA2" s="196"/>
      <c r="EB2" s="196"/>
      <c r="EC2" s="196"/>
      <c r="ED2" s="196"/>
      <c r="EE2" s="19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</row>
    <row r="3" spans="1:151" ht="12.7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023"/>
      <c r="AV3" s="1024"/>
      <c r="AW3" s="1024"/>
      <c r="AX3" s="1024"/>
      <c r="AY3" s="1024"/>
      <c r="AZ3" s="1024"/>
      <c r="BA3" s="1024"/>
      <c r="BB3" s="1024"/>
      <c r="BC3" s="1024"/>
      <c r="BD3" s="1024"/>
      <c r="BE3" s="1024"/>
      <c r="BF3" s="1024"/>
      <c r="BG3" s="1024"/>
      <c r="BH3" s="1024"/>
      <c r="BI3" s="1024"/>
      <c r="BJ3" s="1024"/>
      <c r="BK3" s="1024"/>
      <c r="BL3" s="1024"/>
      <c r="BM3" s="1024"/>
      <c r="BN3" s="1024"/>
      <c r="BO3" s="1024"/>
      <c r="BP3" s="1024"/>
      <c r="BQ3" s="1024"/>
      <c r="BR3" s="1024"/>
      <c r="BS3" s="1024"/>
      <c r="BT3" s="1024"/>
      <c r="BU3" s="1024"/>
      <c r="BV3" s="1024"/>
      <c r="BW3" s="1024"/>
      <c r="BX3" s="1024"/>
      <c r="BY3" s="1024"/>
      <c r="BZ3" s="1024"/>
      <c r="CA3" s="1024"/>
      <c r="CB3" s="1024"/>
      <c r="CC3" s="1024"/>
      <c r="CD3" s="1024"/>
      <c r="CE3" s="1024"/>
      <c r="CF3" s="1024"/>
      <c r="CG3" s="1024"/>
      <c r="CH3" s="1024"/>
      <c r="CI3" s="1024"/>
      <c r="CJ3" s="1024"/>
      <c r="CK3" s="1024"/>
      <c r="CL3" s="1024"/>
      <c r="CM3" s="1024"/>
      <c r="CN3" s="1025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98" t="s">
        <v>290</v>
      </c>
      <c r="DT3" s="199" t="s">
        <v>291</v>
      </c>
      <c r="DU3" s="200"/>
      <c r="DV3" s="201"/>
      <c r="DW3" s="201"/>
      <c r="DX3" s="201"/>
      <c r="DY3" s="201"/>
      <c r="DZ3" s="200"/>
      <c r="EA3" s="200"/>
      <c r="EB3" s="200"/>
      <c r="EC3" s="200"/>
      <c r="ED3" s="202"/>
      <c r="EE3" s="203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</row>
    <row r="4" spans="1:151" ht="12.75" customHeight="1" thickTop="1" thickBo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026"/>
      <c r="AV4" s="1027"/>
      <c r="AW4" s="1027"/>
      <c r="AX4" s="1027"/>
      <c r="AY4" s="1027"/>
      <c r="AZ4" s="1027"/>
      <c r="BA4" s="1027"/>
      <c r="BB4" s="1027"/>
      <c r="BC4" s="1027"/>
      <c r="BD4" s="1027"/>
      <c r="BE4" s="1027"/>
      <c r="BF4" s="1027"/>
      <c r="BG4" s="1027"/>
      <c r="BH4" s="1027"/>
      <c r="BI4" s="1027"/>
      <c r="BJ4" s="1027"/>
      <c r="BK4" s="1027"/>
      <c r="BL4" s="1027"/>
      <c r="BM4" s="1027"/>
      <c r="BN4" s="1027"/>
      <c r="BO4" s="1027"/>
      <c r="BP4" s="1027"/>
      <c r="BQ4" s="1027"/>
      <c r="BR4" s="1027"/>
      <c r="BS4" s="1027"/>
      <c r="BT4" s="1027"/>
      <c r="BU4" s="1027"/>
      <c r="BV4" s="1027"/>
      <c r="BW4" s="1027"/>
      <c r="BX4" s="1027"/>
      <c r="BY4" s="1027"/>
      <c r="BZ4" s="1027"/>
      <c r="CA4" s="1027"/>
      <c r="CB4" s="1027"/>
      <c r="CC4" s="1027"/>
      <c r="CD4" s="1027"/>
      <c r="CE4" s="1027"/>
      <c r="CF4" s="1027"/>
      <c r="CG4" s="1027"/>
      <c r="CH4" s="1027"/>
      <c r="CI4" s="1027"/>
      <c r="CJ4" s="1027"/>
      <c r="CK4" s="1027"/>
      <c r="CL4" s="1027"/>
      <c r="CM4" s="1027"/>
      <c r="CN4" s="1028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</row>
    <row r="5" spans="1:151" s="204" customFormat="1" ht="14.25" thickTop="1" thickBot="1">
      <c r="A5" s="180"/>
      <c r="B5" s="180" t="s">
        <v>292</v>
      </c>
      <c r="C5" s="180"/>
      <c r="D5" s="180"/>
      <c r="E5" s="180"/>
      <c r="F5" s="180"/>
      <c r="G5" s="204" t="s">
        <v>475</v>
      </c>
      <c r="J5" s="180"/>
      <c r="K5" s="180"/>
      <c r="L5" s="180"/>
      <c r="M5" s="180"/>
      <c r="N5" s="180"/>
      <c r="O5" s="180"/>
      <c r="P5" s="180"/>
      <c r="Q5" s="180" t="s">
        <v>256</v>
      </c>
      <c r="R5" s="205" t="s">
        <v>258</v>
      </c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 t="s">
        <v>293</v>
      </c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206" t="s">
        <v>256</v>
      </c>
      <c r="DX5" s="978" t="s">
        <v>261</v>
      </c>
      <c r="DY5" s="978"/>
      <c r="DZ5" s="978"/>
      <c r="EA5" s="978" t="s">
        <v>294</v>
      </c>
      <c r="EB5" s="978"/>
      <c r="EC5" s="978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</row>
    <row r="6" spans="1:151" s="204" customFormat="1" ht="14.25" thickTop="1" thickBot="1">
      <c r="A6" s="180"/>
      <c r="B6" s="205" t="s">
        <v>295</v>
      </c>
      <c r="C6" s="207"/>
      <c r="D6" s="207"/>
      <c r="E6" s="207"/>
      <c r="F6" s="207"/>
      <c r="G6" s="204" t="s">
        <v>476</v>
      </c>
      <c r="J6" s="207"/>
      <c r="K6" s="207"/>
      <c r="L6" s="207"/>
      <c r="M6" s="180"/>
      <c r="N6" s="180"/>
      <c r="O6" s="180"/>
      <c r="P6" s="180"/>
      <c r="Q6" s="207" t="s">
        <v>256</v>
      </c>
      <c r="R6" s="205" t="s">
        <v>259</v>
      </c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000" t="s">
        <v>6</v>
      </c>
      <c r="BB6" s="1001"/>
      <c r="BC6" s="1002" t="s">
        <v>296</v>
      </c>
      <c r="BD6" s="1003"/>
      <c r="BE6" s="1003"/>
      <c r="BF6" s="1003"/>
      <c r="BG6" s="1003"/>
      <c r="BH6" s="1003"/>
      <c r="BI6" s="1003"/>
      <c r="BJ6" s="1003"/>
      <c r="BK6" s="1003"/>
      <c r="BL6" s="1003"/>
      <c r="BM6" s="1003"/>
      <c r="BN6" s="1001"/>
      <c r="BO6" s="1002" t="s">
        <v>297</v>
      </c>
      <c r="BP6" s="1003"/>
      <c r="BQ6" s="1003"/>
      <c r="BR6" s="1003"/>
      <c r="BS6" s="1003"/>
      <c r="BT6" s="1003"/>
      <c r="BU6" s="1003"/>
      <c r="BV6" s="1003"/>
      <c r="BW6" s="1003"/>
      <c r="BX6" s="1001"/>
      <c r="BY6" s="1002" t="s">
        <v>298</v>
      </c>
      <c r="BZ6" s="1003"/>
      <c r="CA6" s="1003"/>
      <c r="CB6" s="1003"/>
      <c r="CC6" s="1003"/>
      <c r="CD6" s="1003"/>
      <c r="CE6" s="1003"/>
      <c r="CF6" s="1003"/>
      <c r="CG6" s="1003"/>
      <c r="CH6" s="1004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 t="s">
        <v>260</v>
      </c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206" t="s">
        <v>256</v>
      </c>
      <c r="DX6" s="978" t="s">
        <v>261</v>
      </c>
      <c r="DY6" s="978"/>
      <c r="DZ6" s="978"/>
      <c r="EA6" s="208"/>
      <c r="EB6" s="208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</row>
    <row r="7" spans="1:151" s="204" customFormat="1" ht="13.5" thickBot="1">
      <c r="A7" s="180"/>
      <c r="B7" s="205"/>
      <c r="C7" s="207"/>
      <c r="D7" s="207"/>
      <c r="E7" s="207"/>
      <c r="F7" s="207"/>
      <c r="G7" s="207"/>
      <c r="H7" s="207"/>
      <c r="I7" s="207"/>
      <c r="J7" s="180"/>
      <c r="K7" s="207"/>
      <c r="L7" s="205"/>
      <c r="M7" s="207"/>
      <c r="N7" s="207"/>
      <c r="O7" s="207"/>
      <c r="P7" s="207"/>
      <c r="Q7" s="207"/>
      <c r="R7" s="207"/>
      <c r="S7" s="196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005" t="s">
        <v>262</v>
      </c>
      <c r="BB7" s="1006"/>
      <c r="BC7" s="1007" t="s">
        <v>263</v>
      </c>
      <c r="BD7" s="1008"/>
      <c r="BE7" s="1008"/>
      <c r="BF7" s="1008"/>
      <c r="BG7" s="1008"/>
      <c r="BH7" s="1008"/>
      <c r="BI7" s="1008"/>
      <c r="BJ7" s="1008"/>
      <c r="BK7" s="1008"/>
      <c r="BL7" s="1008"/>
      <c r="BM7" s="1008"/>
      <c r="BN7" s="1006"/>
      <c r="BO7" s="1007" t="s">
        <v>264</v>
      </c>
      <c r="BP7" s="1008"/>
      <c r="BQ7" s="1008"/>
      <c r="BR7" s="1008"/>
      <c r="BS7" s="1008"/>
      <c r="BT7" s="1008"/>
      <c r="BU7" s="1008"/>
      <c r="BV7" s="1008"/>
      <c r="BW7" s="1008"/>
      <c r="BX7" s="1006"/>
      <c r="BY7" s="1007" t="s">
        <v>265</v>
      </c>
      <c r="BZ7" s="1008"/>
      <c r="CA7" s="1008"/>
      <c r="CB7" s="1008"/>
      <c r="CC7" s="1008"/>
      <c r="CD7" s="1008"/>
      <c r="CE7" s="1008"/>
      <c r="CF7" s="1008"/>
      <c r="CG7" s="1008"/>
      <c r="CH7" s="1009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208"/>
      <c r="DY7" s="208"/>
      <c r="DZ7" s="180"/>
      <c r="EA7" s="208"/>
      <c r="EB7" s="208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</row>
    <row r="8" spans="1:151" s="204" customFormat="1" ht="12.7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209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029">
        <v>1</v>
      </c>
      <c r="BB8" s="1012"/>
      <c r="BC8" s="210" t="s">
        <v>299</v>
      </c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1010" t="s">
        <v>269</v>
      </c>
      <c r="BP8" s="1011"/>
      <c r="BQ8" s="1011"/>
      <c r="BR8" s="1011"/>
      <c r="BS8" s="1011"/>
      <c r="BT8" s="1011"/>
      <c r="BU8" s="1011"/>
      <c r="BV8" s="1011"/>
      <c r="BW8" s="1011"/>
      <c r="BX8" s="1012"/>
      <c r="BY8" s="1010" t="s">
        <v>270</v>
      </c>
      <c r="BZ8" s="1011"/>
      <c r="CA8" s="1011"/>
      <c r="CB8" s="1011"/>
      <c r="CC8" s="1011"/>
      <c r="CD8" s="1011"/>
      <c r="CE8" s="1011"/>
      <c r="CF8" s="1011"/>
      <c r="CG8" s="1011"/>
      <c r="CH8" s="1013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208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</row>
    <row r="9" spans="1:151" s="204" customFormat="1" ht="12.75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209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979">
        <v>2</v>
      </c>
      <c r="BB9" s="980"/>
      <c r="BC9" s="211" t="s">
        <v>300</v>
      </c>
      <c r="BD9" s="212"/>
      <c r="BE9" s="212"/>
      <c r="BF9" s="212"/>
      <c r="BG9" s="212"/>
      <c r="BH9" s="212"/>
      <c r="BI9" s="212"/>
      <c r="BJ9" s="212"/>
      <c r="BK9" s="212"/>
      <c r="BL9" s="213"/>
      <c r="BM9" s="213"/>
      <c r="BN9" s="213"/>
      <c r="BO9" s="981" t="s">
        <v>301</v>
      </c>
      <c r="BP9" s="982"/>
      <c r="BQ9" s="982"/>
      <c r="BR9" s="982"/>
      <c r="BS9" s="982"/>
      <c r="BT9" s="982"/>
      <c r="BU9" s="982"/>
      <c r="BV9" s="982"/>
      <c r="BW9" s="982"/>
      <c r="BX9" s="980"/>
      <c r="BY9" s="981" t="s">
        <v>347</v>
      </c>
      <c r="BZ9" s="982"/>
      <c r="CA9" s="982"/>
      <c r="CB9" s="982"/>
      <c r="CC9" s="982"/>
      <c r="CD9" s="982"/>
      <c r="CE9" s="982"/>
      <c r="CF9" s="982"/>
      <c r="CG9" s="982"/>
      <c r="CH9" s="983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205"/>
      <c r="CY9" s="180"/>
      <c r="CZ9" s="205"/>
      <c r="DA9" s="205"/>
      <c r="DB9" s="205"/>
      <c r="DC9" s="205"/>
      <c r="DD9" s="205"/>
      <c r="DE9" s="205"/>
      <c r="DF9" s="205"/>
      <c r="DG9" s="180"/>
      <c r="DH9" s="208"/>
      <c r="DI9" s="180" t="s">
        <v>303</v>
      </c>
      <c r="DJ9" s="180"/>
      <c r="DK9" s="180"/>
      <c r="DL9" s="180"/>
      <c r="DM9" s="214"/>
      <c r="DN9" s="214"/>
      <c r="DO9" s="214"/>
      <c r="DP9" s="180"/>
      <c r="DQ9" s="180"/>
      <c r="DR9" s="180"/>
      <c r="DS9" s="180"/>
      <c r="DT9" s="180"/>
      <c r="DU9" s="180"/>
      <c r="DV9" s="214"/>
      <c r="DW9" s="206" t="s">
        <v>256</v>
      </c>
      <c r="DX9" s="977" t="s">
        <v>394</v>
      </c>
      <c r="DY9" s="977"/>
      <c r="DZ9" s="977"/>
      <c r="EA9" s="977"/>
      <c r="EB9" s="977"/>
      <c r="EC9" s="977"/>
      <c r="ED9" s="977"/>
      <c r="EE9" s="978" t="s">
        <v>257</v>
      </c>
      <c r="EF9" s="978"/>
      <c r="EG9" s="978"/>
      <c r="EH9" s="978"/>
      <c r="EI9" s="978"/>
      <c r="EJ9" s="978"/>
      <c r="EK9" s="215"/>
      <c r="EL9" s="215"/>
      <c r="EM9" s="180"/>
      <c r="EN9" s="180"/>
      <c r="EO9" s="180"/>
      <c r="EP9" s="180"/>
      <c r="EQ9" s="180"/>
      <c r="ER9" s="180"/>
      <c r="ES9" s="180"/>
      <c r="ET9" s="180"/>
      <c r="EU9" s="180"/>
    </row>
    <row r="10" spans="1:151" s="204" customFormat="1" ht="12.75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209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979">
        <v>3</v>
      </c>
      <c r="BB10" s="980"/>
      <c r="BC10" s="216" t="s">
        <v>304</v>
      </c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981" t="s">
        <v>305</v>
      </c>
      <c r="BP10" s="982"/>
      <c r="BQ10" s="982"/>
      <c r="BR10" s="982"/>
      <c r="BS10" s="982"/>
      <c r="BT10" s="982"/>
      <c r="BU10" s="982"/>
      <c r="BV10" s="982"/>
      <c r="BW10" s="982"/>
      <c r="BX10" s="980"/>
      <c r="BY10" s="981" t="s">
        <v>395</v>
      </c>
      <c r="BZ10" s="982"/>
      <c r="CA10" s="982"/>
      <c r="CB10" s="982"/>
      <c r="CC10" s="982"/>
      <c r="CD10" s="982"/>
      <c r="CE10" s="982"/>
      <c r="CF10" s="982"/>
      <c r="CG10" s="982"/>
      <c r="CH10" s="983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180"/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0"/>
      <c r="EK10" s="180"/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</row>
    <row r="11" spans="1:15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218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984">
        <v>4</v>
      </c>
      <c r="BB11" s="985"/>
      <c r="BC11" s="219" t="s">
        <v>307</v>
      </c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1"/>
      <c r="BO11" s="986" t="s">
        <v>267</v>
      </c>
      <c r="BP11" s="987"/>
      <c r="BQ11" s="987"/>
      <c r="BR11" s="987"/>
      <c r="BS11" s="987"/>
      <c r="BT11" s="987"/>
      <c r="BU11" s="987"/>
      <c r="BV11" s="987"/>
      <c r="BW11" s="987"/>
      <c r="BX11" s="988"/>
      <c r="BY11" s="989" t="s">
        <v>396</v>
      </c>
      <c r="BZ11" s="990"/>
      <c r="CA11" s="990"/>
      <c r="CB11" s="990"/>
      <c r="CC11" s="990"/>
      <c r="CD11" s="990"/>
      <c r="CE11" s="990"/>
      <c r="CF11" s="990"/>
      <c r="CG11" s="990"/>
      <c r="CH11" s="991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222"/>
      <c r="CY11" s="187"/>
      <c r="CZ11" s="222"/>
      <c r="DA11" s="222"/>
      <c r="DB11" s="222"/>
      <c r="DC11" s="222"/>
      <c r="DD11" s="222"/>
      <c r="DE11" s="187"/>
      <c r="DF11" s="187"/>
      <c r="DG11" s="187"/>
      <c r="DH11" s="223"/>
      <c r="DI11" s="218"/>
      <c r="DJ11" s="187"/>
      <c r="DK11" s="222"/>
      <c r="DL11" s="222"/>
      <c r="DM11" s="222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</row>
    <row r="12" spans="1:151" ht="16.5" thickBo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3"/>
      <c r="AQ12" s="223"/>
      <c r="AR12" s="224"/>
      <c r="AS12" s="187"/>
      <c r="AT12" s="187"/>
      <c r="AU12" s="187"/>
      <c r="AV12" s="187"/>
      <c r="AW12" s="187"/>
      <c r="AX12" s="187"/>
      <c r="AY12" s="187"/>
      <c r="AZ12" s="187"/>
      <c r="BA12" s="992">
        <v>5</v>
      </c>
      <c r="BB12" s="993"/>
      <c r="BC12" s="225" t="s">
        <v>309</v>
      </c>
      <c r="BD12" s="226"/>
      <c r="BE12" s="226"/>
      <c r="BF12" s="226"/>
      <c r="BG12" s="226"/>
      <c r="BH12" s="227"/>
      <c r="BI12" s="227"/>
      <c r="BJ12" s="227"/>
      <c r="BK12" s="227"/>
      <c r="BL12" s="227"/>
      <c r="BM12" s="227"/>
      <c r="BN12" s="228"/>
      <c r="BO12" s="994" t="s">
        <v>310</v>
      </c>
      <c r="BP12" s="995"/>
      <c r="BQ12" s="995"/>
      <c r="BR12" s="995"/>
      <c r="BS12" s="995"/>
      <c r="BT12" s="995"/>
      <c r="BU12" s="995"/>
      <c r="BV12" s="995"/>
      <c r="BW12" s="995"/>
      <c r="BX12" s="996"/>
      <c r="BY12" s="997" t="s">
        <v>280</v>
      </c>
      <c r="BZ12" s="998"/>
      <c r="CA12" s="998"/>
      <c r="CB12" s="998"/>
      <c r="CC12" s="998"/>
      <c r="CD12" s="998"/>
      <c r="CE12" s="998"/>
      <c r="CF12" s="998"/>
      <c r="CG12" s="998"/>
      <c r="CH12" s="999"/>
      <c r="CI12" s="222"/>
      <c r="CJ12" s="222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</row>
    <row r="13" spans="1:151" s="184" customFormat="1" ht="12" thickTop="1">
      <c r="A13" s="943" t="s">
        <v>6</v>
      </c>
      <c r="B13" s="946" t="s">
        <v>311</v>
      </c>
      <c r="C13" s="947"/>
      <c r="D13" s="947"/>
      <c r="E13" s="947"/>
      <c r="F13" s="948"/>
      <c r="G13" s="946" t="s">
        <v>312</v>
      </c>
      <c r="H13" s="947"/>
      <c r="I13" s="947"/>
      <c r="J13" s="947"/>
      <c r="K13" s="948"/>
      <c r="L13" s="952" t="s">
        <v>313</v>
      </c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2"/>
      <c r="AC13" s="952"/>
      <c r="AD13" s="952"/>
      <c r="AE13" s="952"/>
      <c r="AF13" s="952"/>
      <c r="AG13" s="952"/>
      <c r="AH13" s="952"/>
      <c r="AI13" s="952"/>
      <c r="AJ13" s="952"/>
      <c r="AK13" s="946" t="s">
        <v>314</v>
      </c>
      <c r="AL13" s="947"/>
      <c r="AM13" s="947"/>
      <c r="AN13" s="947"/>
      <c r="AO13" s="947"/>
      <c r="AP13" s="947"/>
      <c r="AQ13" s="947"/>
      <c r="AR13" s="947"/>
      <c r="AS13" s="947"/>
      <c r="AT13" s="947"/>
      <c r="AU13" s="947"/>
      <c r="AV13" s="947"/>
      <c r="AW13" s="947"/>
      <c r="AX13" s="947"/>
      <c r="AY13" s="947"/>
      <c r="AZ13" s="947"/>
      <c r="BA13" s="947"/>
      <c r="BB13" s="947"/>
      <c r="BC13" s="947"/>
      <c r="BD13" s="947"/>
      <c r="BE13" s="947"/>
      <c r="BF13" s="947"/>
      <c r="BG13" s="947"/>
      <c r="BH13" s="947"/>
      <c r="BI13" s="948"/>
      <c r="BJ13" s="951" t="s">
        <v>315</v>
      </c>
      <c r="BK13" s="952"/>
      <c r="BL13" s="952"/>
      <c r="BM13" s="952"/>
      <c r="BN13" s="952"/>
      <c r="BO13" s="952"/>
      <c r="BP13" s="952"/>
      <c r="BQ13" s="952"/>
      <c r="BR13" s="952"/>
      <c r="BS13" s="952"/>
      <c r="BT13" s="952"/>
      <c r="BU13" s="952"/>
      <c r="BV13" s="952"/>
      <c r="BW13" s="952"/>
      <c r="BX13" s="952"/>
      <c r="BY13" s="952"/>
      <c r="BZ13" s="952"/>
      <c r="CA13" s="952"/>
      <c r="CB13" s="952"/>
      <c r="CC13" s="952"/>
      <c r="CD13" s="952"/>
      <c r="CE13" s="952"/>
      <c r="CF13" s="952"/>
      <c r="CG13" s="952"/>
      <c r="CH13" s="953"/>
      <c r="CI13" s="951" t="s">
        <v>316</v>
      </c>
      <c r="CJ13" s="952"/>
      <c r="CK13" s="952"/>
      <c r="CL13" s="952"/>
      <c r="CM13" s="952"/>
      <c r="CN13" s="952"/>
      <c r="CO13" s="952"/>
      <c r="CP13" s="952"/>
      <c r="CQ13" s="952"/>
      <c r="CR13" s="952"/>
      <c r="CS13" s="952"/>
      <c r="CT13" s="952"/>
      <c r="CU13" s="952"/>
      <c r="CV13" s="952"/>
      <c r="CW13" s="952"/>
      <c r="CX13" s="952"/>
      <c r="CY13" s="952"/>
      <c r="CZ13" s="952"/>
      <c r="DA13" s="952"/>
      <c r="DB13" s="952"/>
      <c r="DC13" s="952"/>
      <c r="DD13" s="952"/>
      <c r="DE13" s="952"/>
      <c r="DF13" s="952"/>
      <c r="DG13" s="953"/>
      <c r="DH13" s="946" t="s">
        <v>317</v>
      </c>
      <c r="DI13" s="947"/>
      <c r="DJ13" s="947"/>
      <c r="DK13" s="947"/>
      <c r="DL13" s="947"/>
      <c r="DM13" s="947"/>
      <c r="DN13" s="947"/>
      <c r="DO13" s="947"/>
      <c r="DP13" s="947"/>
      <c r="DQ13" s="947"/>
      <c r="DR13" s="947"/>
      <c r="DS13" s="947"/>
      <c r="DT13" s="947"/>
      <c r="DU13" s="947"/>
      <c r="DV13" s="947"/>
      <c r="DW13" s="947"/>
      <c r="DX13" s="947"/>
      <c r="DY13" s="947"/>
      <c r="DZ13" s="947"/>
      <c r="EA13" s="975"/>
      <c r="EB13" s="185"/>
      <c r="EC13" s="185"/>
      <c r="ED13" s="185"/>
      <c r="EE13" s="185"/>
      <c r="EF13" s="185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</row>
    <row r="14" spans="1:151" s="184" customFormat="1" ht="15" customHeight="1">
      <c r="A14" s="944"/>
      <c r="B14" s="949"/>
      <c r="C14" s="922"/>
      <c r="D14" s="922"/>
      <c r="E14" s="922"/>
      <c r="F14" s="950"/>
      <c r="G14" s="949"/>
      <c r="H14" s="922"/>
      <c r="I14" s="922"/>
      <c r="J14" s="922"/>
      <c r="K14" s="950"/>
      <c r="L14" s="937"/>
      <c r="M14" s="937"/>
      <c r="N14" s="937"/>
      <c r="O14" s="937"/>
      <c r="P14" s="937"/>
      <c r="Q14" s="937"/>
      <c r="R14" s="937"/>
      <c r="S14" s="937"/>
      <c r="T14" s="937"/>
      <c r="U14" s="937"/>
      <c r="V14" s="937"/>
      <c r="W14" s="937"/>
      <c r="X14" s="937"/>
      <c r="Y14" s="937"/>
      <c r="Z14" s="937"/>
      <c r="AA14" s="937"/>
      <c r="AB14" s="937"/>
      <c r="AC14" s="937"/>
      <c r="AD14" s="937"/>
      <c r="AE14" s="937"/>
      <c r="AF14" s="937"/>
      <c r="AG14" s="937"/>
      <c r="AH14" s="937"/>
      <c r="AI14" s="937"/>
      <c r="AJ14" s="937"/>
      <c r="AK14" s="959"/>
      <c r="AL14" s="960"/>
      <c r="AM14" s="960"/>
      <c r="AN14" s="960"/>
      <c r="AO14" s="960"/>
      <c r="AP14" s="960"/>
      <c r="AQ14" s="960"/>
      <c r="AR14" s="960"/>
      <c r="AS14" s="960"/>
      <c r="AT14" s="960"/>
      <c r="AU14" s="960"/>
      <c r="AV14" s="960"/>
      <c r="AW14" s="960"/>
      <c r="AX14" s="960"/>
      <c r="AY14" s="960"/>
      <c r="AZ14" s="960"/>
      <c r="BA14" s="960"/>
      <c r="BB14" s="960"/>
      <c r="BC14" s="960"/>
      <c r="BD14" s="960"/>
      <c r="BE14" s="960"/>
      <c r="BF14" s="960"/>
      <c r="BG14" s="960"/>
      <c r="BH14" s="960"/>
      <c r="BI14" s="974"/>
      <c r="BJ14" s="956"/>
      <c r="BK14" s="957"/>
      <c r="BL14" s="957"/>
      <c r="BM14" s="957"/>
      <c r="BN14" s="957"/>
      <c r="BO14" s="957"/>
      <c r="BP14" s="957"/>
      <c r="BQ14" s="957"/>
      <c r="BR14" s="957"/>
      <c r="BS14" s="957"/>
      <c r="BT14" s="957"/>
      <c r="BU14" s="957"/>
      <c r="BV14" s="957"/>
      <c r="BW14" s="957"/>
      <c r="BX14" s="957"/>
      <c r="BY14" s="957"/>
      <c r="BZ14" s="957"/>
      <c r="CA14" s="957"/>
      <c r="CB14" s="957"/>
      <c r="CC14" s="957"/>
      <c r="CD14" s="957"/>
      <c r="CE14" s="957"/>
      <c r="CF14" s="957"/>
      <c r="CG14" s="957"/>
      <c r="CH14" s="958"/>
      <c r="CI14" s="956"/>
      <c r="CJ14" s="957"/>
      <c r="CK14" s="957"/>
      <c r="CL14" s="957"/>
      <c r="CM14" s="957"/>
      <c r="CN14" s="957"/>
      <c r="CO14" s="957"/>
      <c r="CP14" s="957"/>
      <c r="CQ14" s="957"/>
      <c r="CR14" s="957"/>
      <c r="CS14" s="957"/>
      <c r="CT14" s="957"/>
      <c r="CU14" s="957"/>
      <c r="CV14" s="957"/>
      <c r="CW14" s="957"/>
      <c r="CX14" s="957"/>
      <c r="CY14" s="957"/>
      <c r="CZ14" s="957"/>
      <c r="DA14" s="957"/>
      <c r="DB14" s="957"/>
      <c r="DC14" s="957"/>
      <c r="DD14" s="957"/>
      <c r="DE14" s="957"/>
      <c r="DF14" s="957"/>
      <c r="DG14" s="958"/>
      <c r="DH14" s="959"/>
      <c r="DI14" s="960"/>
      <c r="DJ14" s="960"/>
      <c r="DK14" s="960"/>
      <c r="DL14" s="960"/>
      <c r="DM14" s="960"/>
      <c r="DN14" s="960"/>
      <c r="DO14" s="960"/>
      <c r="DP14" s="960"/>
      <c r="DQ14" s="960"/>
      <c r="DR14" s="960"/>
      <c r="DS14" s="960"/>
      <c r="DT14" s="960"/>
      <c r="DU14" s="960"/>
      <c r="DV14" s="960"/>
      <c r="DW14" s="960"/>
      <c r="DX14" s="960"/>
      <c r="DY14" s="960"/>
      <c r="DZ14" s="960"/>
      <c r="EA14" s="976"/>
      <c r="EB14" s="185"/>
      <c r="EC14" s="185"/>
      <c r="ED14" s="185"/>
      <c r="EE14" s="185"/>
      <c r="EF14" s="185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</row>
    <row r="15" spans="1:151" s="184" customFormat="1" ht="11.25">
      <c r="A15" s="944"/>
      <c r="B15" s="949"/>
      <c r="C15" s="922"/>
      <c r="D15" s="922"/>
      <c r="E15" s="922"/>
      <c r="F15" s="950"/>
      <c r="G15" s="949"/>
      <c r="H15" s="922"/>
      <c r="I15" s="922"/>
      <c r="J15" s="922"/>
      <c r="K15" s="950"/>
      <c r="L15" s="963" t="s">
        <v>318</v>
      </c>
      <c r="M15" s="963"/>
      <c r="N15" s="963"/>
      <c r="O15" s="963"/>
      <c r="P15" s="963"/>
      <c r="Q15" s="963"/>
      <c r="R15" s="963"/>
      <c r="S15" s="963"/>
      <c r="T15" s="963"/>
      <c r="U15" s="964"/>
      <c r="V15" s="965" t="s">
        <v>319</v>
      </c>
      <c r="W15" s="963"/>
      <c r="X15" s="963"/>
      <c r="Y15" s="963"/>
      <c r="Z15" s="963"/>
      <c r="AA15" s="963"/>
      <c r="AB15" s="963"/>
      <c r="AC15" s="963"/>
      <c r="AD15" s="963"/>
      <c r="AE15" s="963"/>
      <c r="AF15" s="963"/>
      <c r="AG15" s="963"/>
      <c r="AH15" s="963"/>
      <c r="AI15" s="963"/>
      <c r="AJ15" s="963"/>
      <c r="AK15" s="962" t="s">
        <v>318</v>
      </c>
      <c r="AL15" s="963"/>
      <c r="AM15" s="963"/>
      <c r="AN15" s="963"/>
      <c r="AO15" s="963"/>
      <c r="AP15" s="963"/>
      <c r="AQ15" s="963"/>
      <c r="AR15" s="963"/>
      <c r="AS15" s="963"/>
      <c r="AT15" s="964"/>
      <c r="AU15" s="965" t="s">
        <v>319</v>
      </c>
      <c r="AV15" s="963"/>
      <c r="AW15" s="963"/>
      <c r="AX15" s="963"/>
      <c r="AY15" s="963"/>
      <c r="AZ15" s="963"/>
      <c r="BA15" s="963"/>
      <c r="BB15" s="963"/>
      <c r="BC15" s="963"/>
      <c r="BD15" s="963"/>
      <c r="BE15" s="963"/>
      <c r="BF15" s="963"/>
      <c r="BG15" s="963"/>
      <c r="BH15" s="963"/>
      <c r="BI15" s="963"/>
      <c r="BJ15" s="962" t="s">
        <v>318</v>
      </c>
      <c r="BK15" s="963"/>
      <c r="BL15" s="963"/>
      <c r="BM15" s="963"/>
      <c r="BN15" s="963"/>
      <c r="BO15" s="963"/>
      <c r="BP15" s="963"/>
      <c r="BQ15" s="963"/>
      <c r="BR15" s="963"/>
      <c r="BS15" s="964"/>
      <c r="BT15" s="965" t="s">
        <v>319</v>
      </c>
      <c r="BU15" s="963"/>
      <c r="BV15" s="963"/>
      <c r="BW15" s="963"/>
      <c r="BX15" s="963"/>
      <c r="BY15" s="963"/>
      <c r="BZ15" s="963"/>
      <c r="CA15" s="963"/>
      <c r="CB15" s="963"/>
      <c r="CC15" s="963"/>
      <c r="CD15" s="963"/>
      <c r="CE15" s="963"/>
      <c r="CF15" s="963"/>
      <c r="CG15" s="963"/>
      <c r="CH15" s="966"/>
      <c r="CI15" s="962" t="s">
        <v>318</v>
      </c>
      <c r="CJ15" s="963"/>
      <c r="CK15" s="963"/>
      <c r="CL15" s="963"/>
      <c r="CM15" s="963"/>
      <c r="CN15" s="963"/>
      <c r="CO15" s="963"/>
      <c r="CP15" s="963"/>
      <c r="CQ15" s="963"/>
      <c r="CR15" s="964"/>
      <c r="CS15" s="965" t="s">
        <v>319</v>
      </c>
      <c r="CT15" s="963"/>
      <c r="CU15" s="963"/>
      <c r="CV15" s="963"/>
      <c r="CW15" s="963"/>
      <c r="CX15" s="963"/>
      <c r="CY15" s="963"/>
      <c r="CZ15" s="963"/>
      <c r="DA15" s="963"/>
      <c r="DB15" s="963"/>
      <c r="DC15" s="963"/>
      <c r="DD15" s="963"/>
      <c r="DE15" s="963"/>
      <c r="DF15" s="963"/>
      <c r="DG15" s="963"/>
      <c r="DH15" s="923" t="s">
        <v>320</v>
      </c>
      <c r="DI15" s="924"/>
      <c r="DJ15" s="924"/>
      <c r="DK15" s="924"/>
      <c r="DL15" s="924"/>
      <c r="DM15" s="924"/>
      <c r="DN15" s="924"/>
      <c r="DO15" s="924"/>
      <c r="DP15" s="924"/>
      <c r="DQ15" s="925"/>
      <c r="DR15" s="933" t="s">
        <v>321</v>
      </c>
      <c r="DS15" s="924"/>
      <c r="DT15" s="924"/>
      <c r="DU15" s="924"/>
      <c r="DV15" s="924"/>
      <c r="DW15" s="924"/>
      <c r="DX15" s="924"/>
      <c r="DY15" s="924"/>
      <c r="DZ15" s="924"/>
      <c r="EA15" s="972"/>
      <c r="EB15" s="185"/>
      <c r="EC15" s="185"/>
      <c r="ED15" s="185"/>
      <c r="EE15" s="185"/>
      <c r="EF15" s="185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</row>
    <row r="16" spans="1:151" s="184" customFormat="1" ht="11.25">
      <c r="A16" s="944"/>
      <c r="B16" s="949"/>
      <c r="C16" s="922"/>
      <c r="D16" s="922"/>
      <c r="E16" s="922"/>
      <c r="F16" s="950"/>
      <c r="G16" s="949"/>
      <c r="H16" s="922"/>
      <c r="I16" s="922"/>
      <c r="J16" s="922"/>
      <c r="K16" s="950"/>
      <c r="L16" s="923" t="s">
        <v>322</v>
      </c>
      <c r="M16" s="924"/>
      <c r="N16" s="924"/>
      <c r="O16" s="924"/>
      <c r="P16" s="925"/>
      <c r="Q16" s="970" t="s">
        <v>164</v>
      </c>
      <c r="R16" s="929"/>
      <c r="S16" s="929"/>
      <c r="T16" s="929"/>
      <c r="U16" s="930"/>
      <c r="V16" s="933" t="s">
        <v>323</v>
      </c>
      <c r="W16" s="924"/>
      <c r="X16" s="924"/>
      <c r="Y16" s="924"/>
      <c r="Z16" s="925"/>
      <c r="AA16" s="933" t="s">
        <v>324</v>
      </c>
      <c r="AB16" s="924"/>
      <c r="AC16" s="924"/>
      <c r="AD16" s="924"/>
      <c r="AE16" s="925"/>
      <c r="AF16" s="933" t="s">
        <v>325</v>
      </c>
      <c r="AG16" s="924"/>
      <c r="AH16" s="924"/>
      <c r="AI16" s="924"/>
      <c r="AJ16" s="924"/>
      <c r="AK16" s="923" t="s">
        <v>322</v>
      </c>
      <c r="AL16" s="924"/>
      <c r="AM16" s="924"/>
      <c r="AN16" s="924"/>
      <c r="AO16" s="925"/>
      <c r="AP16" s="970" t="s">
        <v>164</v>
      </c>
      <c r="AQ16" s="929"/>
      <c r="AR16" s="929"/>
      <c r="AS16" s="929"/>
      <c r="AT16" s="930"/>
      <c r="AU16" s="933" t="s">
        <v>323</v>
      </c>
      <c r="AV16" s="924"/>
      <c r="AW16" s="924"/>
      <c r="AX16" s="924"/>
      <c r="AY16" s="925"/>
      <c r="AZ16" s="933" t="s">
        <v>324</v>
      </c>
      <c r="BA16" s="924"/>
      <c r="BB16" s="924"/>
      <c r="BC16" s="924"/>
      <c r="BD16" s="925"/>
      <c r="BE16" s="933" t="s">
        <v>325</v>
      </c>
      <c r="BF16" s="924"/>
      <c r="BG16" s="924"/>
      <c r="BH16" s="924"/>
      <c r="BI16" s="924"/>
      <c r="BJ16" s="923" t="s">
        <v>322</v>
      </c>
      <c r="BK16" s="924"/>
      <c r="BL16" s="924"/>
      <c r="BM16" s="924"/>
      <c r="BN16" s="925"/>
      <c r="BO16" s="970" t="s">
        <v>164</v>
      </c>
      <c r="BP16" s="929"/>
      <c r="BQ16" s="929"/>
      <c r="BR16" s="929"/>
      <c r="BS16" s="930"/>
      <c r="BT16" s="933" t="s">
        <v>323</v>
      </c>
      <c r="BU16" s="924"/>
      <c r="BV16" s="924"/>
      <c r="BW16" s="924"/>
      <c r="BX16" s="925"/>
      <c r="BY16" s="933" t="s">
        <v>324</v>
      </c>
      <c r="BZ16" s="924"/>
      <c r="CA16" s="924"/>
      <c r="CB16" s="924"/>
      <c r="CC16" s="925"/>
      <c r="CD16" s="933" t="s">
        <v>325</v>
      </c>
      <c r="CE16" s="924"/>
      <c r="CF16" s="924"/>
      <c r="CG16" s="924"/>
      <c r="CH16" s="935"/>
      <c r="CI16" s="923" t="s">
        <v>322</v>
      </c>
      <c r="CJ16" s="924"/>
      <c r="CK16" s="924"/>
      <c r="CL16" s="924"/>
      <c r="CM16" s="925"/>
      <c r="CN16" s="970" t="s">
        <v>164</v>
      </c>
      <c r="CO16" s="929"/>
      <c r="CP16" s="929"/>
      <c r="CQ16" s="929"/>
      <c r="CR16" s="930"/>
      <c r="CS16" s="933" t="s">
        <v>323</v>
      </c>
      <c r="CT16" s="924"/>
      <c r="CU16" s="924"/>
      <c r="CV16" s="924"/>
      <c r="CW16" s="925"/>
      <c r="CX16" s="933" t="s">
        <v>324</v>
      </c>
      <c r="CY16" s="924"/>
      <c r="CZ16" s="924"/>
      <c r="DA16" s="924"/>
      <c r="DB16" s="925"/>
      <c r="DC16" s="933" t="s">
        <v>325</v>
      </c>
      <c r="DD16" s="924"/>
      <c r="DE16" s="924"/>
      <c r="DF16" s="924"/>
      <c r="DG16" s="924"/>
      <c r="DH16" s="923" t="s">
        <v>326</v>
      </c>
      <c r="DI16" s="924"/>
      <c r="DJ16" s="924"/>
      <c r="DK16" s="924"/>
      <c r="DL16" s="925"/>
      <c r="DM16" s="933" t="s">
        <v>327</v>
      </c>
      <c r="DN16" s="924"/>
      <c r="DO16" s="924"/>
      <c r="DP16" s="924"/>
      <c r="DQ16" s="925"/>
      <c r="DR16" s="924" t="s">
        <v>326</v>
      </c>
      <c r="DS16" s="924"/>
      <c r="DT16" s="924"/>
      <c r="DU16" s="924"/>
      <c r="DV16" s="925"/>
      <c r="DW16" s="933" t="s">
        <v>327</v>
      </c>
      <c r="DX16" s="924"/>
      <c r="DY16" s="924"/>
      <c r="DZ16" s="924"/>
      <c r="EA16" s="972"/>
      <c r="EB16" s="922"/>
      <c r="EC16" s="922"/>
      <c r="ED16" s="922"/>
      <c r="EE16" s="922"/>
      <c r="EF16" s="922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</row>
    <row r="17" spans="1:151" s="184" customFormat="1" ht="12" thickBot="1">
      <c r="A17" s="945"/>
      <c r="B17" s="926"/>
      <c r="C17" s="927"/>
      <c r="D17" s="927"/>
      <c r="E17" s="927"/>
      <c r="F17" s="936"/>
      <c r="G17" s="926"/>
      <c r="H17" s="927"/>
      <c r="I17" s="927"/>
      <c r="J17" s="927"/>
      <c r="K17" s="936"/>
      <c r="L17" s="926"/>
      <c r="M17" s="927"/>
      <c r="N17" s="927"/>
      <c r="O17" s="927"/>
      <c r="P17" s="928"/>
      <c r="Q17" s="971"/>
      <c r="R17" s="931"/>
      <c r="S17" s="931"/>
      <c r="T17" s="931"/>
      <c r="U17" s="932"/>
      <c r="V17" s="934"/>
      <c r="W17" s="927"/>
      <c r="X17" s="927"/>
      <c r="Y17" s="927"/>
      <c r="Z17" s="928"/>
      <c r="AA17" s="934"/>
      <c r="AB17" s="927"/>
      <c r="AC17" s="927"/>
      <c r="AD17" s="927"/>
      <c r="AE17" s="928"/>
      <c r="AF17" s="934"/>
      <c r="AG17" s="927"/>
      <c r="AH17" s="927"/>
      <c r="AI17" s="927"/>
      <c r="AJ17" s="927"/>
      <c r="AK17" s="926"/>
      <c r="AL17" s="927"/>
      <c r="AM17" s="927"/>
      <c r="AN17" s="927"/>
      <c r="AO17" s="928"/>
      <c r="AP17" s="971"/>
      <c r="AQ17" s="931"/>
      <c r="AR17" s="931"/>
      <c r="AS17" s="931"/>
      <c r="AT17" s="932"/>
      <c r="AU17" s="934"/>
      <c r="AV17" s="927"/>
      <c r="AW17" s="927"/>
      <c r="AX17" s="927"/>
      <c r="AY17" s="928"/>
      <c r="AZ17" s="934"/>
      <c r="BA17" s="927"/>
      <c r="BB17" s="927"/>
      <c r="BC17" s="927"/>
      <c r="BD17" s="928"/>
      <c r="BE17" s="934"/>
      <c r="BF17" s="927"/>
      <c r="BG17" s="927"/>
      <c r="BH17" s="927"/>
      <c r="BI17" s="927"/>
      <c r="BJ17" s="926"/>
      <c r="BK17" s="927"/>
      <c r="BL17" s="927"/>
      <c r="BM17" s="927"/>
      <c r="BN17" s="928"/>
      <c r="BO17" s="971"/>
      <c r="BP17" s="931"/>
      <c r="BQ17" s="931"/>
      <c r="BR17" s="931"/>
      <c r="BS17" s="932"/>
      <c r="BT17" s="934"/>
      <c r="BU17" s="927"/>
      <c r="BV17" s="927"/>
      <c r="BW17" s="927"/>
      <c r="BX17" s="928"/>
      <c r="BY17" s="934"/>
      <c r="BZ17" s="927"/>
      <c r="CA17" s="927"/>
      <c r="CB17" s="927"/>
      <c r="CC17" s="928"/>
      <c r="CD17" s="934"/>
      <c r="CE17" s="927"/>
      <c r="CF17" s="927"/>
      <c r="CG17" s="927"/>
      <c r="CH17" s="936"/>
      <c r="CI17" s="926"/>
      <c r="CJ17" s="927"/>
      <c r="CK17" s="927"/>
      <c r="CL17" s="927"/>
      <c r="CM17" s="928"/>
      <c r="CN17" s="971"/>
      <c r="CO17" s="931"/>
      <c r="CP17" s="931"/>
      <c r="CQ17" s="931"/>
      <c r="CR17" s="932"/>
      <c r="CS17" s="934"/>
      <c r="CT17" s="927"/>
      <c r="CU17" s="927"/>
      <c r="CV17" s="927"/>
      <c r="CW17" s="928"/>
      <c r="CX17" s="934"/>
      <c r="CY17" s="927"/>
      <c r="CZ17" s="927"/>
      <c r="DA17" s="927"/>
      <c r="DB17" s="928"/>
      <c r="DC17" s="934"/>
      <c r="DD17" s="927"/>
      <c r="DE17" s="927"/>
      <c r="DF17" s="927"/>
      <c r="DG17" s="927"/>
      <c r="DH17" s="926"/>
      <c r="DI17" s="927"/>
      <c r="DJ17" s="927"/>
      <c r="DK17" s="927"/>
      <c r="DL17" s="928"/>
      <c r="DM17" s="934"/>
      <c r="DN17" s="927"/>
      <c r="DO17" s="927"/>
      <c r="DP17" s="927"/>
      <c r="DQ17" s="928"/>
      <c r="DR17" s="927"/>
      <c r="DS17" s="927"/>
      <c r="DT17" s="927"/>
      <c r="DU17" s="927"/>
      <c r="DV17" s="928"/>
      <c r="DW17" s="934"/>
      <c r="DX17" s="927"/>
      <c r="DY17" s="927"/>
      <c r="DZ17" s="927"/>
      <c r="EA17" s="973"/>
      <c r="EB17" s="922"/>
      <c r="EC17" s="922"/>
      <c r="ED17" s="922"/>
      <c r="EE17" s="922"/>
      <c r="EF17" s="922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</row>
    <row r="18" spans="1:151" s="184" customFormat="1" ht="12" thickBot="1">
      <c r="A18" s="182" t="s">
        <v>262</v>
      </c>
      <c r="B18" s="918" t="s">
        <v>263</v>
      </c>
      <c r="C18" s="916"/>
      <c r="D18" s="916"/>
      <c r="E18" s="916"/>
      <c r="F18" s="921"/>
      <c r="G18" s="918" t="s">
        <v>264</v>
      </c>
      <c r="H18" s="916"/>
      <c r="I18" s="916"/>
      <c r="J18" s="916"/>
      <c r="K18" s="921"/>
      <c r="L18" s="918" t="s">
        <v>265</v>
      </c>
      <c r="M18" s="916"/>
      <c r="N18" s="916"/>
      <c r="O18" s="916"/>
      <c r="P18" s="917"/>
      <c r="Q18" s="915" t="s">
        <v>275</v>
      </c>
      <c r="R18" s="916"/>
      <c r="S18" s="916"/>
      <c r="T18" s="916"/>
      <c r="U18" s="917"/>
      <c r="V18" s="915" t="s">
        <v>276</v>
      </c>
      <c r="W18" s="916"/>
      <c r="X18" s="916"/>
      <c r="Y18" s="916"/>
      <c r="Z18" s="917"/>
      <c r="AA18" s="915" t="s">
        <v>277</v>
      </c>
      <c r="AB18" s="916"/>
      <c r="AC18" s="916"/>
      <c r="AD18" s="916"/>
      <c r="AE18" s="921"/>
      <c r="AF18" s="915" t="s">
        <v>278</v>
      </c>
      <c r="AG18" s="916"/>
      <c r="AH18" s="916"/>
      <c r="AI18" s="916"/>
      <c r="AJ18" s="916"/>
      <c r="AK18" s="918" t="s">
        <v>328</v>
      </c>
      <c r="AL18" s="916"/>
      <c r="AM18" s="916"/>
      <c r="AN18" s="916"/>
      <c r="AO18" s="917"/>
      <c r="AP18" s="916" t="s">
        <v>329</v>
      </c>
      <c r="AQ18" s="916"/>
      <c r="AR18" s="916"/>
      <c r="AS18" s="916"/>
      <c r="AT18" s="917"/>
      <c r="AU18" s="915" t="s">
        <v>330</v>
      </c>
      <c r="AV18" s="916"/>
      <c r="AW18" s="916"/>
      <c r="AX18" s="916"/>
      <c r="AY18" s="917"/>
      <c r="AZ18" s="915" t="s">
        <v>331</v>
      </c>
      <c r="BA18" s="916"/>
      <c r="BB18" s="916"/>
      <c r="BC18" s="916"/>
      <c r="BD18" s="916"/>
      <c r="BE18" s="915" t="s">
        <v>332</v>
      </c>
      <c r="BF18" s="916"/>
      <c r="BG18" s="916"/>
      <c r="BH18" s="916"/>
      <c r="BI18" s="916"/>
      <c r="BJ18" s="918" t="s">
        <v>333</v>
      </c>
      <c r="BK18" s="916"/>
      <c r="BL18" s="916"/>
      <c r="BM18" s="916"/>
      <c r="BN18" s="917"/>
      <c r="BO18" s="916" t="s">
        <v>334</v>
      </c>
      <c r="BP18" s="916"/>
      <c r="BQ18" s="916"/>
      <c r="BR18" s="916"/>
      <c r="BS18" s="917"/>
      <c r="BT18" s="915" t="s">
        <v>335</v>
      </c>
      <c r="BU18" s="916"/>
      <c r="BV18" s="916"/>
      <c r="BW18" s="916"/>
      <c r="BX18" s="917"/>
      <c r="BY18" s="915" t="s">
        <v>336</v>
      </c>
      <c r="BZ18" s="916"/>
      <c r="CA18" s="916"/>
      <c r="CB18" s="916"/>
      <c r="CC18" s="916"/>
      <c r="CD18" s="915" t="s">
        <v>337</v>
      </c>
      <c r="CE18" s="916"/>
      <c r="CF18" s="916"/>
      <c r="CG18" s="916"/>
      <c r="CH18" s="921"/>
      <c r="CI18" s="918" t="s">
        <v>338</v>
      </c>
      <c r="CJ18" s="916"/>
      <c r="CK18" s="916"/>
      <c r="CL18" s="916"/>
      <c r="CM18" s="917"/>
      <c r="CN18" s="916" t="s">
        <v>339</v>
      </c>
      <c r="CO18" s="916"/>
      <c r="CP18" s="916"/>
      <c r="CQ18" s="916"/>
      <c r="CR18" s="917"/>
      <c r="CS18" s="915" t="s">
        <v>340</v>
      </c>
      <c r="CT18" s="916"/>
      <c r="CU18" s="916"/>
      <c r="CV18" s="916"/>
      <c r="CW18" s="917"/>
      <c r="CX18" s="915" t="s">
        <v>341</v>
      </c>
      <c r="CY18" s="916"/>
      <c r="CZ18" s="916"/>
      <c r="DA18" s="916"/>
      <c r="DB18" s="917"/>
      <c r="DC18" s="915" t="s">
        <v>342</v>
      </c>
      <c r="DD18" s="916"/>
      <c r="DE18" s="916"/>
      <c r="DF18" s="916"/>
      <c r="DG18" s="917"/>
      <c r="DH18" s="918" t="s">
        <v>343</v>
      </c>
      <c r="DI18" s="916"/>
      <c r="DJ18" s="916"/>
      <c r="DK18" s="916"/>
      <c r="DL18" s="917"/>
      <c r="DM18" s="915" t="s">
        <v>344</v>
      </c>
      <c r="DN18" s="916"/>
      <c r="DO18" s="916"/>
      <c r="DP18" s="916"/>
      <c r="DQ18" s="917"/>
      <c r="DR18" s="915" t="s">
        <v>345</v>
      </c>
      <c r="DS18" s="916"/>
      <c r="DT18" s="916"/>
      <c r="DU18" s="916"/>
      <c r="DV18" s="917"/>
      <c r="DW18" s="916" t="s">
        <v>346</v>
      </c>
      <c r="DX18" s="916"/>
      <c r="DY18" s="916"/>
      <c r="DZ18" s="916"/>
      <c r="EA18" s="969"/>
      <c r="EB18" s="920"/>
      <c r="EC18" s="920"/>
      <c r="ED18" s="920"/>
      <c r="EE18" s="920"/>
      <c r="EF18" s="920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</row>
    <row r="19" spans="1:151" s="204" customFormat="1" ht="12.75">
      <c r="A19" s="229">
        <v>1</v>
      </c>
      <c r="B19" s="230"/>
      <c r="C19" s="230" t="s">
        <v>180</v>
      </c>
      <c r="D19" s="230"/>
      <c r="E19" s="230"/>
      <c r="F19" s="231"/>
      <c r="G19" s="856" t="s">
        <v>397</v>
      </c>
      <c r="H19" s="853"/>
      <c r="I19" s="853"/>
      <c r="J19" s="853"/>
      <c r="K19" s="855"/>
      <c r="L19" s="856" t="s">
        <v>398</v>
      </c>
      <c r="M19" s="853"/>
      <c r="N19" s="853"/>
      <c r="O19" s="853"/>
      <c r="P19" s="854"/>
      <c r="Q19" s="853" t="s">
        <v>399</v>
      </c>
      <c r="R19" s="853"/>
      <c r="S19" s="853"/>
      <c r="T19" s="853"/>
      <c r="U19" s="853"/>
      <c r="V19" s="852" t="s">
        <v>266</v>
      </c>
      <c r="W19" s="853"/>
      <c r="X19" s="853"/>
      <c r="Y19" s="853"/>
      <c r="Z19" s="854"/>
      <c r="AA19" s="852" t="s">
        <v>359</v>
      </c>
      <c r="AB19" s="853"/>
      <c r="AC19" s="853"/>
      <c r="AD19" s="853"/>
      <c r="AE19" s="854"/>
      <c r="AF19" s="852" t="s">
        <v>369</v>
      </c>
      <c r="AG19" s="853"/>
      <c r="AH19" s="853"/>
      <c r="AI19" s="853"/>
      <c r="AJ19" s="855"/>
      <c r="AK19" s="856" t="s">
        <v>400</v>
      </c>
      <c r="AL19" s="853"/>
      <c r="AM19" s="853"/>
      <c r="AN19" s="853"/>
      <c r="AO19" s="854"/>
      <c r="AP19" s="853" t="s">
        <v>273</v>
      </c>
      <c r="AQ19" s="853"/>
      <c r="AR19" s="853"/>
      <c r="AS19" s="853"/>
      <c r="AT19" s="853"/>
      <c r="AU19" s="852" t="s">
        <v>273</v>
      </c>
      <c r="AV19" s="853"/>
      <c r="AW19" s="853"/>
      <c r="AX19" s="853"/>
      <c r="AY19" s="854"/>
      <c r="AZ19" s="852" t="s">
        <v>351</v>
      </c>
      <c r="BA19" s="853"/>
      <c r="BB19" s="853"/>
      <c r="BC19" s="853"/>
      <c r="BD19" s="854"/>
      <c r="BE19" s="852" t="s">
        <v>266</v>
      </c>
      <c r="BF19" s="853"/>
      <c r="BG19" s="853"/>
      <c r="BH19" s="853"/>
      <c r="BI19" s="855"/>
      <c r="BJ19" s="856" t="s">
        <v>401</v>
      </c>
      <c r="BK19" s="853"/>
      <c r="BL19" s="853"/>
      <c r="BM19" s="853"/>
      <c r="BN19" s="854"/>
      <c r="BO19" s="853" t="s">
        <v>280</v>
      </c>
      <c r="BP19" s="853"/>
      <c r="BQ19" s="853"/>
      <c r="BR19" s="853"/>
      <c r="BS19" s="854"/>
      <c r="BT19" s="852" t="s">
        <v>273</v>
      </c>
      <c r="BU19" s="853"/>
      <c r="BV19" s="853"/>
      <c r="BW19" s="853"/>
      <c r="BX19" s="854"/>
      <c r="BY19" s="852" t="s">
        <v>272</v>
      </c>
      <c r="BZ19" s="853"/>
      <c r="CA19" s="853"/>
      <c r="CB19" s="853"/>
      <c r="CC19" s="854"/>
      <c r="CD19" s="852" t="s">
        <v>273</v>
      </c>
      <c r="CE19" s="853"/>
      <c r="CF19" s="853"/>
      <c r="CG19" s="853"/>
      <c r="CH19" s="855"/>
      <c r="CI19" s="856" t="s">
        <v>279</v>
      </c>
      <c r="CJ19" s="853"/>
      <c r="CK19" s="853"/>
      <c r="CL19" s="853"/>
      <c r="CM19" s="854"/>
      <c r="CN19" s="853" t="s">
        <v>279</v>
      </c>
      <c r="CO19" s="853"/>
      <c r="CP19" s="853"/>
      <c r="CQ19" s="853"/>
      <c r="CR19" s="854"/>
      <c r="CS19" s="852" t="s">
        <v>273</v>
      </c>
      <c r="CT19" s="853"/>
      <c r="CU19" s="853"/>
      <c r="CV19" s="853"/>
      <c r="CW19" s="854"/>
      <c r="CX19" s="852" t="s">
        <v>273</v>
      </c>
      <c r="CY19" s="853"/>
      <c r="CZ19" s="853"/>
      <c r="DA19" s="853"/>
      <c r="DB19" s="854"/>
      <c r="DC19" s="852" t="s">
        <v>273</v>
      </c>
      <c r="DD19" s="853"/>
      <c r="DE19" s="853"/>
      <c r="DF19" s="853"/>
      <c r="DG19" s="855"/>
      <c r="DH19" s="856" t="s">
        <v>401</v>
      </c>
      <c r="DI19" s="853"/>
      <c r="DJ19" s="853"/>
      <c r="DK19" s="853"/>
      <c r="DL19" s="854"/>
      <c r="DM19" s="852" t="s">
        <v>402</v>
      </c>
      <c r="DN19" s="853"/>
      <c r="DO19" s="853"/>
      <c r="DP19" s="853"/>
      <c r="DQ19" s="854"/>
      <c r="DR19" s="853" t="s">
        <v>273</v>
      </c>
      <c r="DS19" s="853"/>
      <c r="DT19" s="853"/>
      <c r="DU19" s="853"/>
      <c r="DV19" s="854"/>
      <c r="DW19" s="852" t="s">
        <v>273</v>
      </c>
      <c r="DX19" s="853"/>
      <c r="DY19" s="853"/>
      <c r="DZ19" s="853"/>
      <c r="EA19" s="857"/>
      <c r="EB19" s="913"/>
      <c r="EC19" s="913"/>
      <c r="ED19" s="913"/>
      <c r="EE19" s="913"/>
      <c r="EF19" s="913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</row>
    <row r="20" spans="1:151" s="204" customFormat="1" ht="12.75">
      <c r="A20" s="229">
        <v>2</v>
      </c>
      <c r="B20" s="232"/>
      <c r="C20" s="232" t="s">
        <v>14</v>
      </c>
      <c r="D20" s="232"/>
      <c r="E20" s="232"/>
      <c r="F20" s="233"/>
      <c r="G20" s="850" t="s">
        <v>363</v>
      </c>
      <c r="H20" s="846"/>
      <c r="I20" s="846"/>
      <c r="J20" s="846"/>
      <c r="K20" s="849"/>
      <c r="L20" s="850" t="s">
        <v>348</v>
      </c>
      <c r="M20" s="846"/>
      <c r="N20" s="846"/>
      <c r="O20" s="846"/>
      <c r="P20" s="847"/>
      <c r="Q20" s="846" t="s">
        <v>377</v>
      </c>
      <c r="R20" s="846"/>
      <c r="S20" s="846"/>
      <c r="T20" s="846"/>
      <c r="U20" s="846"/>
      <c r="V20" s="848" t="s">
        <v>273</v>
      </c>
      <c r="W20" s="846"/>
      <c r="X20" s="846"/>
      <c r="Y20" s="846"/>
      <c r="Z20" s="847"/>
      <c r="AA20" s="234"/>
      <c r="AB20" s="235"/>
      <c r="AC20" s="235"/>
      <c r="AD20" s="235"/>
      <c r="AE20" s="236"/>
      <c r="AF20" s="235"/>
      <c r="AG20" s="235"/>
      <c r="AH20" s="235"/>
      <c r="AI20" s="235"/>
      <c r="AJ20" s="235"/>
      <c r="AK20" s="850" t="s">
        <v>359</v>
      </c>
      <c r="AL20" s="846"/>
      <c r="AM20" s="846"/>
      <c r="AN20" s="846"/>
      <c r="AO20" s="847"/>
      <c r="AP20" s="846" t="s">
        <v>273</v>
      </c>
      <c r="AQ20" s="846"/>
      <c r="AR20" s="846"/>
      <c r="AS20" s="846"/>
      <c r="AT20" s="846"/>
      <c r="AU20" s="848" t="s">
        <v>273</v>
      </c>
      <c r="AV20" s="846"/>
      <c r="AW20" s="846"/>
      <c r="AX20" s="846"/>
      <c r="AY20" s="847"/>
      <c r="AZ20" s="234"/>
      <c r="BA20" s="235"/>
      <c r="BB20" s="235"/>
      <c r="BC20" s="235"/>
      <c r="BD20" s="236"/>
      <c r="BE20" s="235"/>
      <c r="BF20" s="235"/>
      <c r="BG20" s="235"/>
      <c r="BH20" s="235"/>
      <c r="BI20" s="235"/>
      <c r="BJ20" s="850" t="s">
        <v>390</v>
      </c>
      <c r="BK20" s="846"/>
      <c r="BL20" s="846"/>
      <c r="BM20" s="846"/>
      <c r="BN20" s="847"/>
      <c r="BO20" s="846" t="s">
        <v>271</v>
      </c>
      <c r="BP20" s="846"/>
      <c r="BQ20" s="846"/>
      <c r="BR20" s="846"/>
      <c r="BS20" s="847"/>
      <c r="BT20" s="848" t="s">
        <v>273</v>
      </c>
      <c r="BU20" s="846"/>
      <c r="BV20" s="846"/>
      <c r="BW20" s="846"/>
      <c r="BX20" s="847"/>
      <c r="BY20" s="234"/>
      <c r="BZ20" s="235"/>
      <c r="CA20" s="235"/>
      <c r="CB20" s="235"/>
      <c r="CC20" s="236"/>
      <c r="CD20" s="235"/>
      <c r="CE20" s="235"/>
      <c r="CF20" s="235"/>
      <c r="CG20" s="235"/>
      <c r="CH20" s="237"/>
      <c r="CI20" s="850" t="s">
        <v>273</v>
      </c>
      <c r="CJ20" s="846"/>
      <c r="CK20" s="846"/>
      <c r="CL20" s="846"/>
      <c r="CM20" s="847"/>
      <c r="CN20" s="846" t="s">
        <v>273</v>
      </c>
      <c r="CO20" s="846"/>
      <c r="CP20" s="846"/>
      <c r="CQ20" s="846"/>
      <c r="CR20" s="847"/>
      <c r="CS20" s="848" t="s">
        <v>273</v>
      </c>
      <c r="CT20" s="846"/>
      <c r="CU20" s="846"/>
      <c r="CV20" s="846"/>
      <c r="CW20" s="847"/>
      <c r="CX20" s="234"/>
      <c r="CY20" s="235"/>
      <c r="CZ20" s="235"/>
      <c r="DA20" s="235"/>
      <c r="DB20" s="236"/>
      <c r="DC20" s="235"/>
      <c r="DD20" s="235"/>
      <c r="DE20" s="235"/>
      <c r="DF20" s="235"/>
      <c r="DG20" s="235"/>
      <c r="DH20" s="850" t="s">
        <v>403</v>
      </c>
      <c r="DI20" s="846"/>
      <c r="DJ20" s="846"/>
      <c r="DK20" s="846"/>
      <c r="DL20" s="847"/>
      <c r="DM20" s="848" t="s">
        <v>279</v>
      </c>
      <c r="DN20" s="846"/>
      <c r="DO20" s="846"/>
      <c r="DP20" s="846"/>
      <c r="DQ20" s="847"/>
      <c r="DR20" s="846" t="s">
        <v>273</v>
      </c>
      <c r="DS20" s="846"/>
      <c r="DT20" s="846"/>
      <c r="DU20" s="846"/>
      <c r="DV20" s="847"/>
      <c r="DW20" s="848" t="s">
        <v>273</v>
      </c>
      <c r="DX20" s="846"/>
      <c r="DY20" s="846"/>
      <c r="DZ20" s="846"/>
      <c r="EA20" s="851"/>
      <c r="EB20" s="913"/>
      <c r="EC20" s="913"/>
      <c r="ED20" s="913"/>
      <c r="EE20" s="913"/>
      <c r="EF20" s="913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</row>
    <row r="21" spans="1:151" s="204" customFormat="1" ht="12.75">
      <c r="A21" s="229">
        <v>3</v>
      </c>
      <c r="B21" s="232"/>
      <c r="C21" s="232" t="s">
        <v>15</v>
      </c>
      <c r="D21" s="232"/>
      <c r="E21" s="232"/>
      <c r="F21" s="233"/>
      <c r="G21" s="850" t="s">
        <v>273</v>
      </c>
      <c r="H21" s="846"/>
      <c r="I21" s="846"/>
      <c r="J21" s="846"/>
      <c r="K21" s="849"/>
      <c r="L21" s="850" t="s">
        <v>273</v>
      </c>
      <c r="M21" s="846"/>
      <c r="N21" s="846"/>
      <c r="O21" s="846"/>
      <c r="P21" s="847"/>
      <c r="Q21" s="846" t="s">
        <v>273</v>
      </c>
      <c r="R21" s="846"/>
      <c r="S21" s="846"/>
      <c r="T21" s="846"/>
      <c r="U21" s="846"/>
      <c r="V21" s="848" t="s">
        <v>273</v>
      </c>
      <c r="W21" s="846"/>
      <c r="X21" s="846"/>
      <c r="Y21" s="846"/>
      <c r="Z21" s="847"/>
      <c r="AA21" s="238"/>
      <c r="AB21" s="239"/>
      <c r="AC21" s="239"/>
      <c r="AD21" s="239"/>
      <c r="AE21" s="240"/>
      <c r="AF21" s="239"/>
      <c r="AG21" s="239"/>
      <c r="AH21" s="239"/>
      <c r="AI21" s="239"/>
      <c r="AJ21" s="239"/>
      <c r="AK21" s="850" t="s">
        <v>273</v>
      </c>
      <c r="AL21" s="846"/>
      <c r="AM21" s="846"/>
      <c r="AN21" s="846"/>
      <c r="AO21" s="847"/>
      <c r="AP21" s="846" t="s">
        <v>273</v>
      </c>
      <c r="AQ21" s="846"/>
      <c r="AR21" s="846"/>
      <c r="AS21" s="846"/>
      <c r="AT21" s="846"/>
      <c r="AU21" s="848" t="s">
        <v>273</v>
      </c>
      <c r="AV21" s="846"/>
      <c r="AW21" s="846"/>
      <c r="AX21" s="846"/>
      <c r="AY21" s="847"/>
      <c r="AZ21" s="238"/>
      <c r="BA21" s="239"/>
      <c r="BB21" s="239"/>
      <c r="BC21" s="239"/>
      <c r="BD21" s="240"/>
      <c r="BE21" s="239"/>
      <c r="BF21" s="239"/>
      <c r="BG21" s="239"/>
      <c r="BH21" s="239"/>
      <c r="BI21" s="239"/>
      <c r="BJ21" s="850" t="s">
        <v>273</v>
      </c>
      <c r="BK21" s="846"/>
      <c r="BL21" s="846"/>
      <c r="BM21" s="846"/>
      <c r="BN21" s="847"/>
      <c r="BO21" s="846" t="s">
        <v>273</v>
      </c>
      <c r="BP21" s="846"/>
      <c r="BQ21" s="846"/>
      <c r="BR21" s="846"/>
      <c r="BS21" s="847"/>
      <c r="BT21" s="848" t="s">
        <v>273</v>
      </c>
      <c r="BU21" s="846"/>
      <c r="BV21" s="846"/>
      <c r="BW21" s="846"/>
      <c r="BX21" s="847"/>
      <c r="BY21" s="238"/>
      <c r="BZ21" s="239"/>
      <c r="CA21" s="239"/>
      <c r="CB21" s="239"/>
      <c r="CC21" s="240"/>
      <c r="CD21" s="239"/>
      <c r="CE21" s="239"/>
      <c r="CF21" s="239"/>
      <c r="CG21" s="239"/>
      <c r="CH21" s="241"/>
      <c r="CI21" s="850" t="s">
        <v>273</v>
      </c>
      <c r="CJ21" s="846"/>
      <c r="CK21" s="846"/>
      <c r="CL21" s="846"/>
      <c r="CM21" s="847"/>
      <c r="CN21" s="846" t="s">
        <v>273</v>
      </c>
      <c r="CO21" s="846"/>
      <c r="CP21" s="846"/>
      <c r="CQ21" s="846"/>
      <c r="CR21" s="847"/>
      <c r="CS21" s="848" t="s">
        <v>273</v>
      </c>
      <c r="CT21" s="846"/>
      <c r="CU21" s="846"/>
      <c r="CV21" s="846"/>
      <c r="CW21" s="847"/>
      <c r="CX21" s="238"/>
      <c r="CY21" s="239"/>
      <c r="CZ21" s="239"/>
      <c r="DA21" s="239"/>
      <c r="DB21" s="240"/>
      <c r="DC21" s="239"/>
      <c r="DD21" s="239"/>
      <c r="DE21" s="239"/>
      <c r="DF21" s="239"/>
      <c r="DG21" s="239"/>
      <c r="DH21" s="850" t="s">
        <v>273</v>
      </c>
      <c r="DI21" s="846"/>
      <c r="DJ21" s="846"/>
      <c r="DK21" s="846"/>
      <c r="DL21" s="847"/>
      <c r="DM21" s="848" t="s">
        <v>273</v>
      </c>
      <c r="DN21" s="846"/>
      <c r="DO21" s="846"/>
      <c r="DP21" s="846"/>
      <c r="DQ21" s="847"/>
      <c r="DR21" s="846" t="s">
        <v>273</v>
      </c>
      <c r="DS21" s="846"/>
      <c r="DT21" s="846"/>
      <c r="DU21" s="846"/>
      <c r="DV21" s="847"/>
      <c r="DW21" s="848" t="s">
        <v>273</v>
      </c>
      <c r="DX21" s="846"/>
      <c r="DY21" s="846"/>
      <c r="DZ21" s="846"/>
      <c r="EA21" s="851"/>
      <c r="EB21" s="913"/>
      <c r="EC21" s="913"/>
      <c r="ED21" s="913"/>
      <c r="EE21" s="913"/>
      <c r="EF21" s="913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</row>
    <row r="22" spans="1:151" s="204" customFormat="1" ht="12.75">
      <c r="A22" s="229">
        <v>4</v>
      </c>
      <c r="B22" s="232"/>
      <c r="C22" s="232" t="s">
        <v>73</v>
      </c>
      <c r="D22" s="232"/>
      <c r="E22" s="232"/>
      <c r="F22" s="233"/>
      <c r="G22" s="242"/>
      <c r="H22" s="239"/>
      <c r="I22" s="239"/>
      <c r="J22" s="239"/>
      <c r="K22" s="241"/>
      <c r="L22" s="850" t="s">
        <v>404</v>
      </c>
      <c r="M22" s="846"/>
      <c r="N22" s="846"/>
      <c r="O22" s="846"/>
      <c r="P22" s="847"/>
      <c r="Q22" s="846" t="s">
        <v>273</v>
      </c>
      <c r="R22" s="846"/>
      <c r="S22" s="846"/>
      <c r="T22" s="846"/>
      <c r="U22" s="846"/>
      <c r="V22" s="848" t="s">
        <v>273</v>
      </c>
      <c r="W22" s="846"/>
      <c r="X22" s="846"/>
      <c r="Y22" s="846"/>
      <c r="Z22" s="847"/>
      <c r="AA22" s="848" t="s">
        <v>366</v>
      </c>
      <c r="AB22" s="846"/>
      <c r="AC22" s="846"/>
      <c r="AD22" s="846"/>
      <c r="AE22" s="847"/>
      <c r="AF22" s="848" t="s">
        <v>369</v>
      </c>
      <c r="AG22" s="846"/>
      <c r="AH22" s="846"/>
      <c r="AI22" s="846"/>
      <c r="AJ22" s="849"/>
      <c r="AK22" s="850" t="s">
        <v>357</v>
      </c>
      <c r="AL22" s="846"/>
      <c r="AM22" s="846"/>
      <c r="AN22" s="846"/>
      <c r="AO22" s="847"/>
      <c r="AP22" s="846" t="s">
        <v>273</v>
      </c>
      <c r="AQ22" s="846"/>
      <c r="AR22" s="846"/>
      <c r="AS22" s="846"/>
      <c r="AT22" s="846"/>
      <c r="AU22" s="848" t="s">
        <v>273</v>
      </c>
      <c r="AV22" s="846"/>
      <c r="AW22" s="846"/>
      <c r="AX22" s="846"/>
      <c r="AY22" s="847"/>
      <c r="AZ22" s="848" t="s">
        <v>358</v>
      </c>
      <c r="BA22" s="846"/>
      <c r="BB22" s="846"/>
      <c r="BC22" s="846"/>
      <c r="BD22" s="847"/>
      <c r="BE22" s="848" t="s">
        <v>302</v>
      </c>
      <c r="BF22" s="846"/>
      <c r="BG22" s="846"/>
      <c r="BH22" s="846"/>
      <c r="BI22" s="849"/>
      <c r="BJ22" s="850" t="s">
        <v>266</v>
      </c>
      <c r="BK22" s="846"/>
      <c r="BL22" s="846"/>
      <c r="BM22" s="846"/>
      <c r="BN22" s="847"/>
      <c r="BO22" s="846" t="s">
        <v>273</v>
      </c>
      <c r="BP22" s="846"/>
      <c r="BQ22" s="846"/>
      <c r="BR22" s="846"/>
      <c r="BS22" s="847"/>
      <c r="BT22" s="848" t="s">
        <v>273</v>
      </c>
      <c r="BU22" s="846"/>
      <c r="BV22" s="846"/>
      <c r="BW22" s="846"/>
      <c r="BX22" s="847"/>
      <c r="BY22" s="848" t="s">
        <v>273</v>
      </c>
      <c r="BZ22" s="846"/>
      <c r="CA22" s="846"/>
      <c r="CB22" s="846"/>
      <c r="CC22" s="847"/>
      <c r="CD22" s="848" t="s">
        <v>273</v>
      </c>
      <c r="CE22" s="846"/>
      <c r="CF22" s="846"/>
      <c r="CG22" s="846"/>
      <c r="CH22" s="849"/>
      <c r="CI22" s="850" t="s">
        <v>273</v>
      </c>
      <c r="CJ22" s="846"/>
      <c r="CK22" s="846"/>
      <c r="CL22" s="846"/>
      <c r="CM22" s="847"/>
      <c r="CN22" s="846" t="s">
        <v>273</v>
      </c>
      <c r="CO22" s="846"/>
      <c r="CP22" s="846"/>
      <c r="CQ22" s="846"/>
      <c r="CR22" s="847"/>
      <c r="CS22" s="848" t="s">
        <v>273</v>
      </c>
      <c r="CT22" s="846"/>
      <c r="CU22" s="846"/>
      <c r="CV22" s="846"/>
      <c r="CW22" s="847"/>
      <c r="CX22" s="848" t="s">
        <v>273</v>
      </c>
      <c r="CY22" s="846"/>
      <c r="CZ22" s="846"/>
      <c r="DA22" s="846"/>
      <c r="DB22" s="847"/>
      <c r="DC22" s="848" t="s">
        <v>273</v>
      </c>
      <c r="DD22" s="846"/>
      <c r="DE22" s="846"/>
      <c r="DF22" s="846"/>
      <c r="DG22" s="849"/>
      <c r="DH22" s="850" t="s">
        <v>355</v>
      </c>
      <c r="DI22" s="846"/>
      <c r="DJ22" s="846"/>
      <c r="DK22" s="846"/>
      <c r="DL22" s="847"/>
      <c r="DM22" s="848" t="s">
        <v>405</v>
      </c>
      <c r="DN22" s="846"/>
      <c r="DO22" s="846"/>
      <c r="DP22" s="846"/>
      <c r="DQ22" s="847"/>
      <c r="DR22" s="846" t="s">
        <v>273</v>
      </c>
      <c r="DS22" s="846"/>
      <c r="DT22" s="846"/>
      <c r="DU22" s="846"/>
      <c r="DV22" s="847"/>
      <c r="DW22" s="848" t="s">
        <v>273</v>
      </c>
      <c r="DX22" s="846"/>
      <c r="DY22" s="846"/>
      <c r="DZ22" s="846"/>
      <c r="EA22" s="851"/>
      <c r="EB22" s="913"/>
      <c r="EC22" s="913"/>
      <c r="ED22" s="913"/>
      <c r="EE22" s="913"/>
      <c r="EF22" s="913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</row>
    <row r="23" spans="1:151" s="204" customFormat="1" ht="12.75">
      <c r="A23" s="229">
        <v>5</v>
      </c>
      <c r="B23" s="232"/>
      <c r="C23" s="232" t="s">
        <v>353</v>
      </c>
      <c r="D23" s="232"/>
      <c r="E23" s="232"/>
      <c r="F23" s="233"/>
      <c r="G23" s="850" t="s">
        <v>406</v>
      </c>
      <c r="H23" s="846"/>
      <c r="I23" s="846"/>
      <c r="J23" s="846"/>
      <c r="K23" s="849"/>
      <c r="L23" s="850" t="s">
        <v>407</v>
      </c>
      <c r="M23" s="846"/>
      <c r="N23" s="846"/>
      <c r="O23" s="846"/>
      <c r="P23" s="847"/>
      <c r="Q23" s="846" t="s">
        <v>354</v>
      </c>
      <c r="R23" s="846"/>
      <c r="S23" s="846"/>
      <c r="T23" s="846"/>
      <c r="U23" s="846"/>
      <c r="V23" s="848" t="s">
        <v>273</v>
      </c>
      <c r="W23" s="846"/>
      <c r="X23" s="846"/>
      <c r="Y23" s="846"/>
      <c r="Z23" s="847"/>
      <c r="AA23" s="848" t="s">
        <v>393</v>
      </c>
      <c r="AB23" s="846"/>
      <c r="AC23" s="846"/>
      <c r="AD23" s="846"/>
      <c r="AE23" s="847"/>
      <c r="AF23" s="848" t="s">
        <v>354</v>
      </c>
      <c r="AG23" s="846"/>
      <c r="AH23" s="846"/>
      <c r="AI23" s="846"/>
      <c r="AJ23" s="849"/>
      <c r="AK23" s="850" t="s">
        <v>408</v>
      </c>
      <c r="AL23" s="846"/>
      <c r="AM23" s="846"/>
      <c r="AN23" s="846"/>
      <c r="AO23" s="847"/>
      <c r="AP23" s="846" t="s">
        <v>273</v>
      </c>
      <c r="AQ23" s="846"/>
      <c r="AR23" s="846"/>
      <c r="AS23" s="846"/>
      <c r="AT23" s="846"/>
      <c r="AU23" s="848" t="s">
        <v>273</v>
      </c>
      <c r="AV23" s="846"/>
      <c r="AW23" s="846"/>
      <c r="AX23" s="846"/>
      <c r="AY23" s="847"/>
      <c r="AZ23" s="848" t="s">
        <v>365</v>
      </c>
      <c r="BA23" s="846"/>
      <c r="BB23" s="846"/>
      <c r="BC23" s="846"/>
      <c r="BD23" s="847"/>
      <c r="BE23" s="848" t="s">
        <v>273</v>
      </c>
      <c r="BF23" s="846"/>
      <c r="BG23" s="846"/>
      <c r="BH23" s="846"/>
      <c r="BI23" s="849"/>
      <c r="BJ23" s="850" t="s">
        <v>409</v>
      </c>
      <c r="BK23" s="846"/>
      <c r="BL23" s="846"/>
      <c r="BM23" s="846"/>
      <c r="BN23" s="847"/>
      <c r="BO23" s="846" t="s">
        <v>266</v>
      </c>
      <c r="BP23" s="846"/>
      <c r="BQ23" s="846"/>
      <c r="BR23" s="846"/>
      <c r="BS23" s="847"/>
      <c r="BT23" s="848" t="s">
        <v>273</v>
      </c>
      <c r="BU23" s="846"/>
      <c r="BV23" s="846"/>
      <c r="BW23" s="846"/>
      <c r="BX23" s="847"/>
      <c r="BY23" s="848" t="s">
        <v>369</v>
      </c>
      <c r="BZ23" s="846"/>
      <c r="CA23" s="846"/>
      <c r="CB23" s="846"/>
      <c r="CC23" s="847"/>
      <c r="CD23" s="848" t="s">
        <v>273</v>
      </c>
      <c r="CE23" s="846"/>
      <c r="CF23" s="846"/>
      <c r="CG23" s="846"/>
      <c r="CH23" s="849"/>
      <c r="CI23" s="850" t="s">
        <v>358</v>
      </c>
      <c r="CJ23" s="846"/>
      <c r="CK23" s="846"/>
      <c r="CL23" s="846"/>
      <c r="CM23" s="847"/>
      <c r="CN23" s="846" t="s">
        <v>273</v>
      </c>
      <c r="CO23" s="846"/>
      <c r="CP23" s="846"/>
      <c r="CQ23" s="846"/>
      <c r="CR23" s="847"/>
      <c r="CS23" s="848" t="s">
        <v>273</v>
      </c>
      <c r="CT23" s="846"/>
      <c r="CU23" s="846"/>
      <c r="CV23" s="846"/>
      <c r="CW23" s="847"/>
      <c r="CX23" s="848" t="s">
        <v>273</v>
      </c>
      <c r="CY23" s="846"/>
      <c r="CZ23" s="846"/>
      <c r="DA23" s="846"/>
      <c r="DB23" s="847"/>
      <c r="DC23" s="848" t="s">
        <v>273</v>
      </c>
      <c r="DD23" s="846"/>
      <c r="DE23" s="846"/>
      <c r="DF23" s="846"/>
      <c r="DG23" s="849"/>
      <c r="DH23" s="850" t="s">
        <v>410</v>
      </c>
      <c r="DI23" s="846"/>
      <c r="DJ23" s="846"/>
      <c r="DK23" s="846"/>
      <c r="DL23" s="847"/>
      <c r="DM23" s="848" t="s">
        <v>411</v>
      </c>
      <c r="DN23" s="846"/>
      <c r="DO23" s="846"/>
      <c r="DP23" s="846"/>
      <c r="DQ23" s="847"/>
      <c r="DR23" s="846" t="s">
        <v>273</v>
      </c>
      <c r="DS23" s="846"/>
      <c r="DT23" s="846"/>
      <c r="DU23" s="846"/>
      <c r="DV23" s="847"/>
      <c r="DW23" s="848" t="s">
        <v>273</v>
      </c>
      <c r="DX23" s="846"/>
      <c r="DY23" s="846"/>
      <c r="DZ23" s="846"/>
      <c r="EA23" s="851"/>
      <c r="EB23" s="913"/>
      <c r="EC23" s="913"/>
      <c r="ED23" s="913"/>
      <c r="EE23" s="913"/>
      <c r="EF23" s="913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</row>
    <row r="24" spans="1:151" s="204" customFormat="1" ht="12.75">
      <c r="A24" s="229">
        <v>6</v>
      </c>
      <c r="B24" s="232"/>
      <c r="C24" s="232" t="s">
        <v>360</v>
      </c>
      <c r="D24" s="232"/>
      <c r="E24" s="232"/>
      <c r="F24" s="233"/>
      <c r="G24" s="850" t="s">
        <v>412</v>
      </c>
      <c r="H24" s="846"/>
      <c r="I24" s="846"/>
      <c r="J24" s="846"/>
      <c r="K24" s="849"/>
      <c r="L24" s="850" t="s">
        <v>413</v>
      </c>
      <c r="M24" s="846"/>
      <c r="N24" s="846"/>
      <c r="O24" s="846"/>
      <c r="P24" s="847"/>
      <c r="Q24" s="846" t="s">
        <v>358</v>
      </c>
      <c r="R24" s="846"/>
      <c r="S24" s="846"/>
      <c r="T24" s="846"/>
      <c r="U24" s="846"/>
      <c r="V24" s="848" t="s">
        <v>273</v>
      </c>
      <c r="W24" s="846"/>
      <c r="X24" s="846"/>
      <c r="Y24" s="846"/>
      <c r="Z24" s="847"/>
      <c r="AA24" s="848" t="s">
        <v>414</v>
      </c>
      <c r="AB24" s="846"/>
      <c r="AC24" s="846"/>
      <c r="AD24" s="846"/>
      <c r="AE24" s="847"/>
      <c r="AF24" s="848" t="s">
        <v>273</v>
      </c>
      <c r="AG24" s="846"/>
      <c r="AH24" s="846"/>
      <c r="AI24" s="846"/>
      <c r="AJ24" s="849"/>
      <c r="AK24" s="850" t="s">
        <v>415</v>
      </c>
      <c r="AL24" s="846"/>
      <c r="AM24" s="846"/>
      <c r="AN24" s="846"/>
      <c r="AO24" s="847"/>
      <c r="AP24" s="846" t="s">
        <v>273</v>
      </c>
      <c r="AQ24" s="846"/>
      <c r="AR24" s="846"/>
      <c r="AS24" s="846"/>
      <c r="AT24" s="846"/>
      <c r="AU24" s="848" t="s">
        <v>273</v>
      </c>
      <c r="AV24" s="846"/>
      <c r="AW24" s="846"/>
      <c r="AX24" s="846"/>
      <c r="AY24" s="847"/>
      <c r="AZ24" s="848" t="s">
        <v>416</v>
      </c>
      <c r="BA24" s="846"/>
      <c r="BB24" s="846"/>
      <c r="BC24" s="846"/>
      <c r="BD24" s="847"/>
      <c r="BE24" s="848" t="s">
        <v>273</v>
      </c>
      <c r="BF24" s="846"/>
      <c r="BG24" s="846"/>
      <c r="BH24" s="846"/>
      <c r="BI24" s="849"/>
      <c r="BJ24" s="850" t="s">
        <v>385</v>
      </c>
      <c r="BK24" s="846"/>
      <c r="BL24" s="846"/>
      <c r="BM24" s="846"/>
      <c r="BN24" s="847"/>
      <c r="BO24" s="846" t="s">
        <v>273</v>
      </c>
      <c r="BP24" s="846"/>
      <c r="BQ24" s="846"/>
      <c r="BR24" s="846"/>
      <c r="BS24" s="847"/>
      <c r="BT24" s="848" t="s">
        <v>273</v>
      </c>
      <c r="BU24" s="846"/>
      <c r="BV24" s="846"/>
      <c r="BW24" s="846"/>
      <c r="BX24" s="847"/>
      <c r="BY24" s="848" t="s">
        <v>417</v>
      </c>
      <c r="BZ24" s="846"/>
      <c r="CA24" s="846"/>
      <c r="CB24" s="846"/>
      <c r="CC24" s="847"/>
      <c r="CD24" s="848" t="s">
        <v>273</v>
      </c>
      <c r="CE24" s="846"/>
      <c r="CF24" s="846"/>
      <c r="CG24" s="846"/>
      <c r="CH24" s="849"/>
      <c r="CI24" s="850" t="s">
        <v>272</v>
      </c>
      <c r="CJ24" s="846"/>
      <c r="CK24" s="846"/>
      <c r="CL24" s="846"/>
      <c r="CM24" s="847"/>
      <c r="CN24" s="846" t="s">
        <v>273</v>
      </c>
      <c r="CO24" s="846"/>
      <c r="CP24" s="846"/>
      <c r="CQ24" s="846"/>
      <c r="CR24" s="847"/>
      <c r="CS24" s="848" t="s">
        <v>273</v>
      </c>
      <c r="CT24" s="846"/>
      <c r="CU24" s="846"/>
      <c r="CV24" s="846"/>
      <c r="CW24" s="847"/>
      <c r="CX24" s="848" t="s">
        <v>266</v>
      </c>
      <c r="CY24" s="846"/>
      <c r="CZ24" s="846"/>
      <c r="DA24" s="846"/>
      <c r="DB24" s="847"/>
      <c r="DC24" s="848" t="s">
        <v>273</v>
      </c>
      <c r="DD24" s="846"/>
      <c r="DE24" s="846"/>
      <c r="DF24" s="846"/>
      <c r="DG24" s="849"/>
      <c r="DH24" s="850" t="s">
        <v>418</v>
      </c>
      <c r="DI24" s="846"/>
      <c r="DJ24" s="846"/>
      <c r="DK24" s="846"/>
      <c r="DL24" s="847"/>
      <c r="DM24" s="848" t="s">
        <v>419</v>
      </c>
      <c r="DN24" s="846"/>
      <c r="DO24" s="846"/>
      <c r="DP24" s="846"/>
      <c r="DQ24" s="847"/>
      <c r="DR24" s="846" t="s">
        <v>273</v>
      </c>
      <c r="DS24" s="846"/>
      <c r="DT24" s="846"/>
      <c r="DU24" s="846"/>
      <c r="DV24" s="847"/>
      <c r="DW24" s="848" t="s">
        <v>273</v>
      </c>
      <c r="DX24" s="846"/>
      <c r="DY24" s="846"/>
      <c r="DZ24" s="846"/>
      <c r="EA24" s="851"/>
      <c r="EB24" s="913"/>
      <c r="EC24" s="913"/>
      <c r="ED24" s="913"/>
      <c r="EE24" s="913"/>
      <c r="EF24" s="913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</row>
    <row r="25" spans="1:151" s="204" customFormat="1" ht="13.5" thickBot="1">
      <c r="A25" s="243">
        <v>7</v>
      </c>
      <c r="B25" s="244"/>
      <c r="C25" s="244" t="s">
        <v>364</v>
      </c>
      <c r="D25" s="244"/>
      <c r="E25" s="244"/>
      <c r="F25" s="245"/>
      <c r="G25" s="246"/>
      <c r="H25" s="247"/>
      <c r="I25" s="247"/>
      <c r="J25" s="247"/>
      <c r="K25" s="248"/>
      <c r="L25" s="843" t="s">
        <v>420</v>
      </c>
      <c r="M25" s="841"/>
      <c r="N25" s="841"/>
      <c r="O25" s="841"/>
      <c r="P25" s="844"/>
      <c r="Q25" s="841" t="s">
        <v>273</v>
      </c>
      <c r="R25" s="841"/>
      <c r="S25" s="841"/>
      <c r="T25" s="841"/>
      <c r="U25" s="841"/>
      <c r="V25" s="840" t="s">
        <v>273</v>
      </c>
      <c r="W25" s="841"/>
      <c r="X25" s="841"/>
      <c r="Y25" s="841"/>
      <c r="Z25" s="844"/>
      <c r="AA25" s="840" t="s">
        <v>270</v>
      </c>
      <c r="AB25" s="841"/>
      <c r="AC25" s="841"/>
      <c r="AD25" s="841"/>
      <c r="AE25" s="844"/>
      <c r="AF25" s="840" t="s">
        <v>280</v>
      </c>
      <c r="AG25" s="841"/>
      <c r="AH25" s="841"/>
      <c r="AI25" s="841"/>
      <c r="AJ25" s="842"/>
      <c r="AK25" s="843" t="s">
        <v>421</v>
      </c>
      <c r="AL25" s="841"/>
      <c r="AM25" s="841"/>
      <c r="AN25" s="841"/>
      <c r="AO25" s="844"/>
      <c r="AP25" s="841" t="s">
        <v>273</v>
      </c>
      <c r="AQ25" s="841"/>
      <c r="AR25" s="841"/>
      <c r="AS25" s="841"/>
      <c r="AT25" s="841"/>
      <c r="AU25" s="840" t="s">
        <v>273</v>
      </c>
      <c r="AV25" s="841"/>
      <c r="AW25" s="841"/>
      <c r="AX25" s="841"/>
      <c r="AY25" s="844"/>
      <c r="AZ25" s="840" t="s">
        <v>273</v>
      </c>
      <c r="BA25" s="841"/>
      <c r="BB25" s="841"/>
      <c r="BC25" s="841"/>
      <c r="BD25" s="844"/>
      <c r="BE25" s="840" t="s">
        <v>365</v>
      </c>
      <c r="BF25" s="841"/>
      <c r="BG25" s="841"/>
      <c r="BH25" s="841"/>
      <c r="BI25" s="842"/>
      <c r="BJ25" s="843" t="s">
        <v>365</v>
      </c>
      <c r="BK25" s="841"/>
      <c r="BL25" s="841"/>
      <c r="BM25" s="841"/>
      <c r="BN25" s="844"/>
      <c r="BO25" s="841" t="s">
        <v>273</v>
      </c>
      <c r="BP25" s="841"/>
      <c r="BQ25" s="841"/>
      <c r="BR25" s="841"/>
      <c r="BS25" s="844"/>
      <c r="BT25" s="840" t="s">
        <v>273</v>
      </c>
      <c r="BU25" s="841"/>
      <c r="BV25" s="841"/>
      <c r="BW25" s="841"/>
      <c r="BX25" s="844"/>
      <c r="BY25" s="840" t="s">
        <v>273</v>
      </c>
      <c r="BZ25" s="841"/>
      <c r="CA25" s="841"/>
      <c r="CB25" s="841"/>
      <c r="CC25" s="844"/>
      <c r="CD25" s="840" t="s">
        <v>302</v>
      </c>
      <c r="CE25" s="841"/>
      <c r="CF25" s="841"/>
      <c r="CG25" s="841"/>
      <c r="CH25" s="842"/>
      <c r="CI25" s="843" t="s">
        <v>355</v>
      </c>
      <c r="CJ25" s="841"/>
      <c r="CK25" s="841"/>
      <c r="CL25" s="841"/>
      <c r="CM25" s="844"/>
      <c r="CN25" s="841" t="s">
        <v>273</v>
      </c>
      <c r="CO25" s="841"/>
      <c r="CP25" s="841"/>
      <c r="CQ25" s="841"/>
      <c r="CR25" s="844"/>
      <c r="CS25" s="840" t="s">
        <v>273</v>
      </c>
      <c r="CT25" s="841"/>
      <c r="CU25" s="841"/>
      <c r="CV25" s="841"/>
      <c r="CW25" s="844"/>
      <c r="CX25" s="840" t="s">
        <v>273</v>
      </c>
      <c r="CY25" s="841"/>
      <c r="CZ25" s="841"/>
      <c r="DA25" s="841"/>
      <c r="DB25" s="844"/>
      <c r="DC25" s="840" t="s">
        <v>273</v>
      </c>
      <c r="DD25" s="841"/>
      <c r="DE25" s="841"/>
      <c r="DF25" s="841"/>
      <c r="DG25" s="842"/>
      <c r="DH25" s="843" t="s">
        <v>422</v>
      </c>
      <c r="DI25" s="841"/>
      <c r="DJ25" s="841"/>
      <c r="DK25" s="841"/>
      <c r="DL25" s="844"/>
      <c r="DM25" s="840" t="s">
        <v>270</v>
      </c>
      <c r="DN25" s="841"/>
      <c r="DO25" s="841"/>
      <c r="DP25" s="841"/>
      <c r="DQ25" s="844"/>
      <c r="DR25" s="841" t="s">
        <v>273</v>
      </c>
      <c r="DS25" s="841"/>
      <c r="DT25" s="841"/>
      <c r="DU25" s="841"/>
      <c r="DV25" s="844"/>
      <c r="DW25" s="840" t="s">
        <v>273</v>
      </c>
      <c r="DX25" s="841"/>
      <c r="DY25" s="841"/>
      <c r="DZ25" s="841"/>
      <c r="EA25" s="845"/>
      <c r="EB25" s="913"/>
      <c r="EC25" s="913"/>
      <c r="ED25" s="913"/>
      <c r="EE25" s="913"/>
      <c r="EF25" s="913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</row>
    <row r="26" spans="1:151" ht="17.25" thickTop="1" thickBot="1">
      <c r="A26" s="967" t="s">
        <v>70</v>
      </c>
      <c r="B26" s="939"/>
      <c r="C26" s="939"/>
      <c r="D26" s="939"/>
      <c r="E26" s="939"/>
      <c r="F26" s="968"/>
      <c r="G26" s="938" t="s">
        <v>423</v>
      </c>
      <c r="H26" s="939"/>
      <c r="I26" s="939"/>
      <c r="J26" s="939"/>
      <c r="K26" s="968"/>
      <c r="L26" s="938" t="s">
        <v>424</v>
      </c>
      <c r="M26" s="939"/>
      <c r="N26" s="939"/>
      <c r="O26" s="939"/>
      <c r="P26" s="940"/>
      <c r="Q26" s="941" t="s">
        <v>425</v>
      </c>
      <c r="R26" s="939"/>
      <c r="S26" s="939"/>
      <c r="T26" s="939"/>
      <c r="U26" s="940"/>
      <c r="V26" s="941" t="s">
        <v>266</v>
      </c>
      <c r="W26" s="939"/>
      <c r="X26" s="939"/>
      <c r="Y26" s="939"/>
      <c r="Z26" s="940"/>
      <c r="AA26" s="941" t="s">
        <v>426</v>
      </c>
      <c r="AB26" s="939"/>
      <c r="AC26" s="939"/>
      <c r="AD26" s="939"/>
      <c r="AE26" s="940"/>
      <c r="AF26" s="941" t="s">
        <v>427</v>
      </c>
      <c r="AG26" s="939"/>
      <c r="AH26" s="939"/>
      <c r="AI26" s="939"/>
      <c r="AJ26" s="968"/>
      <c r="AK26" s="938" t="s">
        <v>428</v>
      </c>
      <c r="AL26" s="939"/>
      <c r="AM26" s="939"/>
      <c r="AN26" s="939"/>
      <c r="AO26" s="940"/>
      <c r="AP26" s="941" t="s">
        <v>273</v>
      </c>
      <c r="AQ26" s="939"/>
      <c r="AR26" s="939"/>
      <c r="AS26" s="939"/>
      <c r="AT26" s="940"/>
      <c r="AU26" s="941" t="s">
        <v>273</v>
      </c>
      <c r="AV26" s="939"/>
      <c r="AW26" s="939"/>
      <c r="AX26" s="939"/>
      <c r="AY26" s="940"/>
      <c r="AZ26" s="941" t="s">
        <v>429</v>
      </c>
      <c r="BA26" s="939"/>
      <c r="BB26" s="939"/>
      <c r="BC26" s="939"/>
      <c r="BD26" s="940"/>
      <c r="BE26" s="941" t="s">
        <v>361</v>
      </c>
      <c r="BF26" s="939"/>
      <c r="BG26" s="939"/>
      <c r="BH26" s="939"/>
      <c r="BI26" s="968"/>
      <c r="BJ26" s="938" t="s">
        <v>362</v>
      </c>
      <c r="BK26" s="939"/>
      <c r="BL26" s="939"/>
      <c r="BM26" s="939"/>
      <c r="BN26" s="940"/>
      <c r="BO26" s="941" t="s">
        <v>369</v>
      </c>
      <c r="BP26" s="939"/>
      <c r="BQ26" s="939"/>
      <c r="BR26" s="939"/>
      <c r="BS26" s="940"/>
      <c r="BT26" s="941" t="s">
        <v>273</v>
      </c>
      <c r="BU26" s="939"/>
      <c r="BV26" s="939"/>
      <c r="BW26" s="939"/>
      <c r="BX26" s="940"/>
      <c r="BY26" s="941" t="s">
        <v>367</v>
      </c>
      <c r="BZ26" s="939"/>
      <c r="CA26" s="939"/>
      <c r="CB26" s="939"/>
      <c r="CC26" s="940"/>
      <c r="CD26" s="941" t="s">
        <v>302</v>
      </c>
      <c r="CE26" s="939"/>
      <c r="CF26" s="939"/>
      <c r="CG26" s="939"/>
      <c r="CH26" s="968"/>
      <c r="CI26" s="938" t="s">
        <v>402</v>
      </c>
      <c r="CJ26" s="939"/>
      <c r="CK26" s="939"/>
      <c r="CL26" s="939"/>
      <c r="CM26" s="940"/>
      <c r="CN26" s="941" t="s">
        <v>279</v>
      </c>
      <c r="CO26" s="939"/>
      <c r="CP26" s="939"/>
      <c r="CQ26" s="939"/>
      <c r="CR26" s="940"/>
      <c r="CS26" s="941" t="s">
        <v>273</v>
      </c>
      <c r="CT26" s="939"/>
      <c r="CU26" s="939"/>
      <c r="CV26" s="939"/>
      <c r="CW26" s="940"/>
      <c r="CX26" s="941" t="s">
        <v>266</v>
      </c>
      <c r="CY26" s="939"/>
      <c r="CZ26" s="939"/>
      <c r="DA26" s="939"/>
      <c r="DB26" s="940"/>
      <c r="DC26" s="941" t="s">
        <v>273</v>
      </c>
      <c r="DD26" s="939"/>
      <c r="DE26" s="939"/>
      <c r="DF26" s="939"/>
      <c r="DG26" s="968"/>
      <c r="DH26" s="938" t="s">
        <v>430</v>
      </c>
      <c r="DI26" s="939"/>
      <c r="DJ26" s="939"/>
      <c r="DK26" s="939"/>
      <c r="DL26" s="940"/>
      <c r="DM26" s="941" t="s">
        <v>431</v>
      </c>
      <c r="DN26" s="939"/>
      <c r="DO26" s="939"/>
      <c r="DP26" s="939"/>
      <c r="DQ26" s="940"/>
      <c r="DR26" s="941" t="s">
        <v>273</v>
      </c>
      <c r="DS26" s="939"/>
      <c r="DT26" s="939"/>
      <c r="DU26" s="939"/>
      <c r="DV26" s="940"/>
      <c r="DW26" s="941" t="s">
        <v>273</v>
      </c>
      <c r="DX26" s="939"/>
      <c r="DY26" s="939"/>
      <c r="DZ26" s="939"/>
      <c r="EA26" s="942"/>
      <c r="EB26" s="249"/>
      <c r="EC26" s="249"/>
      <c r="ED26" s="249"/>
      <c r="EE26" s="249"/>
      <c r="EF26" s="249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</row>
    <row r="27" spans="1:151" ht="17.25" thickTop="1" thickBot="1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</row>
    <row r="28" spans="1:151" s="184" customFormat="1" ht="16.5" customHeight="1" thickTop="1">
      <c r="A28" s="943" t="s">
        <v>6</v>
      </c>
      <c r="B28" s="946" t="s">
        <v>370</v>
      </c>
      <c r="C28" s="947"/>
      <c r="D28" s="947"/>
      <c r="E28" s="947"/>
      <c r="F28" s="948"/>
      <c r="G28" s="947" t="s">
        <v>371</v>
      </c>
      <c r="H28" s="947"/>
      <c r="I28" s="947"/>
      <c r="J28" s="947"/>
      <c r="K28" s="948"/>
      <c r="L28" s="946" t="s">
        <v>372</v>
      </c>
      <c r="M28" s="947"/>
      <c r="N28" s="947"/>
      <c r="O28" s="947"/>
      <c r="P28" s="948"/>
      <c r="Q28" s="951" t="s">
        <v>373</v>
      </c>
      <c r="R28" s="952"/>
      <c r="S28" s="952"/>
      <c r="T28" s="952"/>
      <c r="U28" s="952"/>
      <c r="V28" s="952"/>
      <c r="W28" s="952"/>
      <c r="X28" s="952"/>
      <c r="Y28" s="952"/>
      <c r="Z28" s="952"/>
      <c r="AA28" s="952"/>
      <c r="AB28" s="952"/>
      <c r="AC28" s="952"/>
      <c r="AD28" s="952"/>
      <c r="AE28" s="952"/>
      <c r="AF28" s="952"/>
      <c r="AG28" s="952"/>
      <c r="AH28" s="952"/>
      <c r="AI28" s="952"/>
      <c r="AJ28" s="952"/>
      <c r="AK28" s="952"/>
      <c r="AL28" s="952"/>
      <c r="AM28" s="952"/>
      <c r="AN28" s="952"/>
      <c r="AO28" s="953"/>
      <c r="AP28" s="951" t="s">
        <v>374</v>
      </c>
      <c r="AQ28" s="952"/>
      <c r="AR28" s="952"/>
      <c r="AS28" s="952"/>
      <c r="AT28" s="952"/>
      <c r="AU28" s="952"/>
      <c r="AV28" s="952"/>
      <c r="AW28" s="952"/>
      <c r="AX28" s="952"/>
      <c r="AY28" s="952"/>
      <c r="AZ28" s="952"/>
      <c r="BA28" s="952"/>
      <c r="BB28" s="952"/>
      <c r="BC28" s="952"/>
      <c r="BD28" s="952"/>
      <c r="BE28" s="952"/>
      <c r="BF28" s="952"/>
      <c r="BG28" s="952"/>
      <c r="BH28" s="952"/>
      <c r="BI28" s="952"/>
      <c r="BJ28" s="952"/>
      <c r="BK28" s="952"/>
      <c r="BL28" s="952"/>
      <c r="BM28" s="952"/>
      <c r="BN28" s="952"/>
      <c r="BO28" s="952"/>
      <c r="BP28" s="952"/>
      <c r="BQ28" s="952"/>
      <c r="BR28" s="952"/>
      <c r="BS28" s="953"/>
      <c r="BT28" s="952" t="s">
        <v>375</v>
      </c>
      <c r="BU28" s="952"/>
      <c r="BV28" s="952"/>
      <c r="BW28" s="952"/>
      <c r="BX28" s="952"/>
      <c r="BY28" s="952"/>
      <c r="BZ28" s="952"/>
      <c r="CA28" s="952"/>
      <c r="CB28" s="952"/>
      <c r="CC28" s="952"/>
      <c r="CD28" s="952"/>
      <c r="CE28" s="952"/>
      <c r="CF28" s="952"/>
      <c r="CG28" s="952"/>
      <c r="CH28" s="952"/>
      <c r="CI28" s="952"/>
      <c r="CJ28" s="952"/>
      <c r="CK28" s="952"/>
      <c r="CL28" s="952"/>
      <c r="CM28" s="952"/>
      <c r="CN28" s="952"/>
      <c r="CO28" s="952"/>
      <c r="CP28" s="952"/>
      <c r="CQ28" s="952"/>
      <c r="CR28" s="953"/>
      <c r="CS28" s="946" t="s">
        <v>376</v>
      </c>
      <c r="CT28" s="947"/>
      <c r="CU28" s="947"/>
      <c r="CV28" s="947"/>
      <c r="CW28" s="947"/>
      <c r="CX28" s="947"/>
      <c r="CY28" s="947"/>
      <c r="CZ28" s="947"/>
      <c r="DA28" s="947"/>
      <c r="DB28" s="947"/>
      <c r="DC28" s="947"/>
      <c r="DD28" s="947"/>
      <c r="DE28" s="947"/>
      <c r="DF28" s="947"/>
      <c r="DG28" s="947"/>
      <c r="DH28" s="947"/>
      <c r="DI28" s="947"/>
      <c r="DJ28" s="947"/>
      <c r="DK28" s="947"/>
      <c r="DL28" s="947"/>
      <c r="DM28" s="961"/>
      <c r="DN28" s="922"/>
      <c r="DO28" s="922"/>
      <c r="DP28" s="922"/>
      <c r="DQ28" s="922"/>
      <c r="DR28" s="922"/>
      <c r="DS28" s="922"/>
      <c r="DT28" s="922"/>
      <c r="DU28" s="922"/>
      <c r="DV28" s="922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</row>
    <row r="29" spans="1:151" s="184" customFormat="1" ht="16.5" customHeight="1">
      <c r="A29" s="944"/>
      <c r="B29" s="949"/>
      <c r="C29" s="922"/>
      <c r="D29" s="922"/>
      <c r="E29" s="922"/>
      <c r="F29" s="950"/>
      <c r="G29" s="922"/>
      <c r="H29" s="922"/>
      <c r="I29" s="922"/>
      <c r="J29" s="922"/>
      <c r="K29" s="950"/>
      <c r="L29" s="949"/>
      <c r="M29" s="922"/>
      <c r="N29" s="922"/>
      <c r="O29" s="922"/>
      <c r="P29" s="950"/>
      <c r="Q29" s="954"/>
      <c r="R29" s="937"/>
      <c r="S29" s="937"/>
      <c r="T29" s="937"/>
      <c r="U29" s="937"/>
      <c r="V29" s="937"/>
      <c r="W29" s="937"/>
      <c r="X29" s="937"/>
      <c r="Y29" s="937"/>
      <c r="Z29" s="937"/>
      <c r="AA29" s="937"/>
      <c r="AB29" s="937"/>
      <c r="AC29" s="937"/>
      <c r="AD29" s="937"/>
      <c r="AE29" s="937"/>
      <c r="AF29" s="937"/>
      <c r="AG29" s="937"/>
      <c r="AH29" s="937"/>
      <c r="AI29" s="937"/>
      <c r="AJ29" s="937"/>
      <c r="AK29" s="937"/>
      <c r="AL29" s="937"/>
      <c r="AM29" s="937"/>
      <c r="AN29" s="937"/>
      <c r="AO29" s="955"/>
      <c r="AP29" s="956"/>
      <c r="AQ29" s="957"/>
      <c r="AR29" s="957"/>
      <c r="AS29" s="957"/>
      <c r="AT29" s="957"/>
      <c r="AU29" s="957"/>
      <c r="AV29" s="957"/>
      <c r="AW29" s="957"/>
      <c r="AX29" s="957"/>
      <c r="AY29" s="957"/>
      <c r="AZ29" s="957"/>
      <c r="BA29" s="957"/>
      <c r="BB29" s="957"/>
      <c r="BC29" s="957"/>
      <c r="BD29" s="957"/>
      <c r="BE29" s="957"/>
      <c r="BF29" s="957"/>
      <c r="BG29" s="957"/>
      <c r="BH29" s="957"/>
      <c r="BI29" s="957"/>
      <c r="BJ29" s="957"/>
      <c r="BK29" s="957"/>
      <c r="BL29" s="957"/>
      <c r="BM29" s="957"/>
      <c r="BN29" s="957"/>
      <c r="BO29" s="957"/>
      <c r="BP29" s="957"/>
      <c r="BQ29" s="957"/>
      <c r="BR29" s="957"/>
      <c r="BS29" s="958"/>
      <c r="BT29" s="957"/>
      <c r="BU29" s="957"/>
      <c r="BV29" s="957"/>
      <c r="BW29" s="957"/>
      <c r="BX29" s="957"/>
      <c r="BY29" s="957"/>
      <c r="BZ29" s="957"/>
      <c r="CA29" s="957"/>
      <c r="CB29" s="957"/>
      <c r="CC29" s="957"/>
      <c r="CD29" s="957"/>
      <c r="CE29" s="957"/>
      <c r="CF29" s="957"/>
      <c r="CG29" s="957"/>
      <c r="CH29" s="957"/>
      <c r="CI29" s="957"/>
      <c r="CJ29" s="957"/>
      <c r="CK29" s="957"/>
      <c r="CL29" s="957"/>
      <c r="CM29" s="957"/>
      <c r="CN29" s="957"/>
      <c r="CO29" s="957"/>
      <c r="CP29" s="957"/>
      <c r="CQ29" s="957"/>
      <c r="CR29" s="958"/>
      <c r="CS29" s="959"/>
      <c r="CT29" s="960"/>
      <c r="CU29" s="960"/>
      <c r="CV29" s="960"/>
      <c r="CW29" s="960"/>
      <c r="CX29" s="960"/>
      <c r="CY29" s="960"/>
      <c r="CZ29" s="960"/>
      <c r="DA29" s="960"/>
      <c r="DB29" s="960"/>
      <c r="DC29" s="960"/>
      <c r="DD29" s="960"/>
      <c r="DE29" s="960"/>
      <c r="DF29" s="960"/>
      <c r="DG29" s="960"/>
      <c r="DH29" s="960"/>
      <c r="DI29" s="960"/>
      <c r="DJ29" s="960"/>
      <c r="DK29" s="960"/>
      <c r="DL29" s="960"/>
      <c r="DM29" s="961"/>
      <c r="DN29" s="922"/>
      <c r="DO29" s="922"/>
      <c r="DP29" s="922"/>
      <c r="DQ29" s="922"/>
      <c r="DR29" s="922"/>
      <c r="DS29" s="922"/>
      <c r="DT29" s="922"/>
      <c r="DU29" s="922"/>
      <c r="DV29" s="922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</row>
    <row r="30" spans="1:151" s="184" customFormat="1" ht="16.5" customHeight="1">
      <c r="A30" s="944"/>
      <c r="B30" s="949"/>
      <c r="C30" s="922"/>
      <c r="D30" s="922"/>
      <c r="E30" s="922"/>
      <c r="F30" s="950"/>
      <c r="G30" s="922"/>
      <c r="H30" s="922"/>
      <c r="I30" s="922"/>
      <c r="J30" s="922"/>
      <c r="K30" s="950"/>
      <c r="L30" s="949"/>
      <c r="M30" s="922"/>
      <c r="N30" s="922"/>
      <c r="O30" s="922"/>
      <c r="P30" s="950"/>
      <c r="Q30" s="962" t="s">
        <v>318</v>
      </c>
      <c r="R30" s="963"/>
      <c r="S30" s="963"/>
      <c r="T30" s="963"/>
      <c r="U30" s="963"/>
      <c r="V30" s="963"/>
      <c r="W30" s="963"/>
      <c r="X30" s="963"/>
      <c r="Y30" s="963"/>
      <c r="Z30" s="964"/>
      <c r="AA30" s="965" t="s">
        <v>319</v>
      </c>
      <c r="AB30" s="963"/>
      <c r="AC30" s="963"/>
      <c r="AD30" s="963"/>
      <c r="AE30" s="963"/>
      <c r="AF30" s="963"/>
      <c r="AG30" s="963"/>
      <c r="AH30" s="963"/>
      <c r="AI30" s="963"/>
      <c r="AJ30" s="963"/>
      <c r="AK30" s="963"/>
      <c r="AL30" s="963"/>
      <c r="AM30" s="963"/>
      <c r="AN30" s="963"/>
      <c r="AO30" s="966"/>
      <c r="AP30" s="924" t="s">
        <v>312</v>
      </c>
      <c r="AQ30" s="924"/>
      <c r="AR30" s="924"/>
      <c r="AS30" s="924"/>
      <c r="AT30" s="924"/>
      <c r="AU30" s="963" t="s">
        <v>318</v>
      </c>
      <c r="AV30" s="963"/>
      <c r="AW30" s="963"/>
      <c r="AX30" s="963"/>
      <c r="AY30" s="963"/>
      <c r="AZ30" s="963"/>
      <c r="BA30" s="963"/>
      <c r="BB30" s="963"/>
      <c r="BC30" s="963"/>
      <c r="BD30" s="964"/>
      <c r="BE30" s="965" t="s">
        <v>319</v>
      </c>
      <c r="BF30" s="963"/>
      <c r="BG30" s="963"/>
      <c r="BH30" s="963"/>
      <c r="BI30" s="963"/>
      <c r="BJ30" s="963"/>
      <c r="BK30" s="963"/>
      <c r="BL30" s="963"/>
      <c r="BM30" s="963"/>
      <c r="BN30" s="963"/>
      <c r="BO30" s="963"/>
      <c r="BP30" s="963"/>
      <c r="BQ30" s="963"/>
      <c r="BR30" s="963"/>
      <c r="BS30" s="966"/>
      <c r="BT30" s="963" t="s">
        <v>318</v>
      </c>
      <c r="BU30" s="963"/>
      <c r="BV30" s="963"/>
      <c r="BW30" s="963"/>
      <c r="BX30" s="963"/>
      <c r="BY30" s="963"/>
      <c r="BZ30" s="963"/>
      <c r="CA30" s="963"/>
      <c r="CB30" s="963"/>
      <c r="CC30" s="964"/>
      <c r="CD30" s="965" t="s">
        <v>319</v>
      </c>
      <c r="CE30" s="963"/>
      <c r="CF30" s="963"/>
      <c r="CG30" s="963"/>
      <c r="CH30" s="963"/>
      <c r="CI30" s="963"/>
      <c r="CJ30" s="963"/>
      <c r="CK30" s="963"/>
      <c r="CL30" s="963"/>
      <c r="CM30" s="963"/>
      <c r="CN30" s="963"/>
      <c r="CO30" s="963"/>
      <c r="CP30" s="963"/>
      <c r="CQ30" s="963"/>
      <c r="CR30" s="963"/>
      <c r="CS30" s="923" t="s">
        <v>320</v>
      </c>
      <c r="CT30" s="924"/>
      <c r="CU30" s="924"/>
      <c r="CV30" s="924"/>
      <c r="CW30" s="924"/>
      <c r="CX30" s="924"/>
      <c r="CY30" s="924"/>
      <c r="CZ30" s="924"/>
      <c r="DA30" s="924"/>
      <c r="DB30" s="925"/>
      <c r="DC30" s="933" t="s">
        <v>321</v>
      </c>
      <c r="DD30" s="924"/>
      <c r="DE30" s="924"/>
      <c r="DF30" s="924"/>
      <c r="DG30" s="924"/>
      <c r="DH30" s="924"/>
      <c r="DI30" s="924"/>
      <c r="DJ30" s="924"/>
      <c r="DK30" s="924"/>
      <c r="DL30" s="924"/>
      <c r="DM30" s="961"/>
      <c r="DN30" s="922"/>
      <c r="DO30" s="922"/>
      <c r="DP30" s="922"/>
      <c r="DQ30" s="922"/>
      <c r="DR30" s="922"/>
      <c r="DS30" s="922"/>
      <c r="DT30" s="922"/>
      <c r="DU30" s="922"/>
      <c r="DV30" s="922"/>
      <c r="DW30" s="922"/>
      <c r="DX30" s="922"/>
      <c r="DY30" s="922"/>
      <c r="DZ30" s="922"/>
      <c r="EA30" s="922"/>
      <c r="EB30" s="922"/>
      <c r="EC30" s="922"/>
      <c r="ED30" s="922"/>
      <c r="EE30" s="922"/>
      <c r="EF30" s="922"/>
      <c r="EG30" s="922"/>
      <c r="EH30" s="922"/>
      <c r="EI30" s="922"/>
      <c r="EJ30" s="922"/>
      <c r="EK30" s="922"/>
      <c r="EL30" s="922"/>
      <c r="EM30" s="922"/>
      <c r="EN30" s="922"/>
      <c r="EO30" s="922"/>
      <c r="EP30" s="922"/>
      <c r="EQ30" s="922"/>
      <c r="ER30" s="922"/>
      <c r="ES30" s="922"/>
      <c r="ET30" s="922"/>
      <c r="EU30" s="922"/>
    </row>
    <row r="31" spans="1:151" s="184" customFormat="1" ht="16.5" customHeight="1">
      <c r="A31" s="944"/>
      <c r="B31" s="949"/>
      <c r="C31" s="922"/>
      <c r="D31" s="922"/>
      <c r="E31" s="922"/>
      <c r="F31" s="950"/>
      <c r="G31" s="922"/>
      <c r="H31" s="922"/>
      <c r="I31" s="922"/>
      <c r="J31" s="922"/>
      <c r="K31" s="950"/>
      <c r="L31" s="949"/>
      <c r="M31" s="922"/>
      <c r="N31" s="922"/>
      <c r="O31" s="922"/>
      <c r="P31" s="950"/>
      <c r="Q31" s="923" t="s">
        <v>322</v>
      </c>
      <c r="R31" s="924"/>
      <c r="S31" s="924"/>
      <c r="T31" s="924"/>
      <c r="U31" s="925"/>
      <c r="V31" s="929" t="s">
        <v>164</v>
      </c>
      <c r="W31" s="929"/>
      <c r="X31" s="929"/>
      <c r="Y31" s="929"/>
      <c r="Z31" s="930"/>
      <c r="AA31" s="933" t="s">
        <v>323</v>
      </c>
      <c r="AB31" s="924"/>
      <c r="AC31" s="924"/>
      <c r="AD31" s="924"/>
      <c r="AE31" s="925"/>
      <c r="AF31" s="933" t="s">
        <v>324</v>
      </c>
      <c r="AG31" s="924"/>
      <c r="AH31" s="924"/>
      <c r="AI31" s="924"/>
      <c r="AJ31" s="925"/>
      <c r="AK31" s="933" t="s">
        <v>325</v>
      </c>
      <c r="AL31" s="924"/>
      <c r="AM31" s="924"/>
      <c r="AN31" s="924"/>
      <c r="AO31" s="935"/>
      <c r="AP31" s="922"/>
      <c r="AQ31" s="922"/>
      <c r="AR31" s="922"/>
      <c r="AS31" s="922"/>
      <c r="AT31" s="922"/>
      <c r="AU31" s="933" t="s">
        <v>322</v>
      </c>
      <c r="AV31" s="924"/>
      <c r="AW31" s="924"/>
      <c r="AX31" s="924"/>
      <c r="AY31" s="925"/>
      <c r="AZ31" s="929" t="s">
        <v>164</v>
      </c>
      <c r="BA31" s="929"/>
      <c r="BB31" s="929"/>
      <c r="BC31" s="929"/>
      <c r="BD31" s="930"/>
      <c r="BE31" s="933" t="s">
        <v>323</v>
      </c>
      <c r="BF31" s="924"/>
      <c r="BG31" s="924"/>
      <c r="BH31" s="924"/>
      <c r="BI31" s="925"/>
      <c r="BJ31" s="933" t="s">
        <v>324</v>
      </c>
      <c r="BK31" s="924"/>
      <c r="BL31" s="924"/>
      <c r="BM31" s="924"/>
      <c r="BN31" s="925"/>
      <c r="BO31" s="933" t="s">
        <v>325</v>
      </c>
      <c r="BP31" s="924"/>
      <c r="BQ31" s="924"/>
      <c r="BR31" s="924"/>
      <c r="BS31" s="935"/>
      <c r="BT31" s="923" t="s">
        <v>322</v>
      </c>
      <c r="BU31" s="924"/>
      <c r="BV31" s="924"/>
      <c r="BW31" s="924"/>
      <c r="BX31" s="925"/>
      <c r="BY31" s="929" t="s">
        <v>164</v>
      </c>
      <c r="BZ31" s="929"/>
      <c r="CA31" s="929"/>
      <c r="CB31" s="929"/>
      <c r="CC31" s="930"/>
      <c r="CD31" s="933" t="s">
        <v>323</v>
      </c>
      <c r="CE31" s="924"/>
      <c r="CF31" s="924"/>
      <c r="CG31" s="924"/>
      <c r="CH31" s="925"/>
      <c r="CI31" s="933" t="s">
        <v>324</v>
      </c>
      <c r="CJ31" s="924"/>
      <c r="CK31" s="924"/>
      <c r="CL31" s="924"/>
      <c r="CM31" s="925"/>
      <c r="CN31" s="933" t="s">
        <v>325</v>
      </c>
      <c r="CO31" s="924"/>
      <c r="CP31" s="924"/>
      <c r="CQ31" s="924"/>
      <c r="CR31" s="924"/>
      <c r="CS31" s="923" t="s">
        <v>326</v>
      </c>
      <c r="CT31" s="924"/>
      <c r="CU31" s="924"/>
      <c r="CV31" s="924"/>
      <c r="CW31" s="925"/>
      <c r="CX31" s="933" t="s">
        <v>327</v>
      </c>
      <c r="CY31" s="924"/>
      <c r="CZ31" s="924"/>
      <c r="DA31" s="924"/>
      <c r="DB31" s="925"/>
      <c r="DC31" s="933" t="s">
        <v>326</v>
      </c>
      <c r="DD31" s="924"/>
      <c r="DE31" s="924"/>
      <c r="DF31" s="924"/>
      <c r="DG31" s="925"/>
      <c r="DH31" s="933" t="s">
        <v>327</v>
      </c>
      <c r="DI31" s="924"/>
      <c r="DJ31" s="924"/>
      <c r="DK31" s="924"/>
      <c r="DL31" s="924"/>
      <c r="DM31" s="961"/>
      <c r="DN31" s="922"/>
      <c r="DO31" s="922"/>
      <c r="DP31" s="922"/>
      <c r="DQ31" s="922"/>
      <c r="DR31" s="922"/>
      <c r="DS31" s="922"/>
      <c r="DT31" s="922"/>
      <c r="DU31" s="922"/>
      <c r="DV31" s="922"/>
      <c r="DW31" s="922"/>
      <c r="DX31" s="922"/>
      <c r="DY31" s="922"/>
      <c r="DZ31" s="922"/>
      <c r="EA31" s="922"/>
      <c r="EB31" s="937"/>
      <c r="EC31" s="937"/>
      <c r="ED31" s="937"/>
      <c r="EE31" s="937"/>
      <c r="EF31" s="937"/>
    </row>
    <row r="32" spans="1:151" s="184" customFormat="1" ht="16.5" customHeight="1" thickBot="1">
      <c r="A32" s="945"/>
      <c r="B32" s="926"/>
      <c r="C32" s="927"/>
      <c r="D32" s="927"/>
      <c r="E32" s="927"/>
      <c r="F32" s="936"/>
      <c r="G32" s="927"/>
      <c r="H32" s="927"/>
      <c r="I32" s="927"/>
      <c r="J32" s="927"/>
      <c r="K32" s="936"/>
      <c r="L32" s="926"/>
      <c r="M32" s="927"/>
      <c r="N32" s="927"/>
      <c r="O32" s="927"/>
      <c r="P32" s="936"/>
      <c r="Q32" s="926"/>
      <c r="R32" s="927"/>
      <c r="S32" s="927"/>
      <c r="T32" s="927"/>
      <c r="U32" s="928"/>
      <c r="V32" s="931"/>
      <c r="W32" s="931"/>
      <c r="X32" s="931"/>
      <c r="Y32" s="931"/>
      <c r="Z32" s="932"/>
      <c r="AA32" s="934"/>
      <c r="AB32" s="927"/>
      <c r="AC32" s="927"/>
      <c r="AD32" s="927"/>
      <c r="AE32" s="928"/>
      <c r="AF32" s="934"/>
      <c r="AG32" s="927"/>
      <c r="AH32" s="927"/>
      <c r="AI32" s="927"/>
      <c r="AJ32" s="928"/>
      <c r="AK32" s="934"/>
      <c r="AL32" s="927"/>
      <c r="AM32" s="927"/>
      <c r="AN32" s="927"/>
      <c r="AO32" s="936"/>
      <c r="AP32" s="927"/>
      <c r="AQ32" s="927"/>
      <c r="AR32" s="927"/>
      <c r="AS32" s="927"/>
      <c r="AT32" s="927"/>
      <c r="AU32" s="934"/>
      <c r="AV32" s="927"/>
      <c r="AW32" s="927"/>
      <c r="AX32" s="927"/>
      <c r="AY32" s="928"/>
      <c r="AZ32" s="931"/>
      <c r="BA32" s="931"/>
      <c r="BB32" s="931"/>
      <c r="BC32" s="931"/>
      <c r="BD32" s="932"/>
      <c r="BE32" s="934"/>
      <c r="BF32" s="927"/>
      <c r="BG32" s="927"/>
      <c r="BH32" s="927"/>
      <c r="BI32" s="928"/>
      <c r="BJ32" s="934"/>
      <c r="BK32" s="927"/>
      <c r="BL32" s="927"/>
      <c r="BM32" s="927"/>
      <c r="BN32" s="928"/>
      <c r="BO32" s="934"/>
      <c r="BP32" s="927"/>
      <c r="BQ32" s="927"/>
      <c r="BR32" s="927"/>
      <c r="BS32" s="936"/>
      <c r="BT32" s="926"/>
      <c r="BU32" s="927"/>
      <c r="BV32" s="927"/>
      <c r="BW32" s="927"/>
      <c r="BX32" s="928"/>
      <c r="BY32" s="931"/>
      <c r="BZ32" s="931"/>
      <c r="CA32" s="931"/>
      <c r="CB32" s="931"/>
      <c r="CC32" s="932"/>
      <c r="CD32" s="934"/>
      <c r="CE32" s="927"/>
      <c r="CF32" s="927"/>
      <c r="CG32" s="927"/>
      <c r="CH32" s="928"/>
      <c r="CI32" s="934"/>
      <c r="CJ32" s="927"/>
      <c r="CK32" s="927"/>
      <c r="CL32" s="927"/>
      <c r="CM32" s="928"/>
      <c r="CN32" s="934"/>
      <c r="CO32" s="927"/>
      <c r="CP32" s="927"/>
      <c r="CQ32" s="927"/>
      <c r="CR32" s="927"/>
      <c r="CS32" s="926"/>
      <c r="CT32" s="927"/>
      <c r="CU32" s="927"/>
      <c r="CV32" s="927"/>
      <c r="CW32" s="928"/>
      <c r="CX32" s="934"/>
      <c r="CY32" s="927"/>
      <c r="CZ32" s="927"/>
      <c r="DA32" s="927"/>
      <c r="DB32" s="928"/>
      <c r="DC32" s="934"/>
      <c r="DD32" s="927"/>
      <c r="DE32" s="927"/>
      <c r="DF32" s="927"/>
      <c r="DG32" s="928"/>
      <c r="DH32" s="934"/>
      <c r="DI32" s="927"/>
      <c r="DJ32" s="927"/>
      <c r="DK32" s="927"/>
      <c r="DL32" s="927"/>
      <c r="DM32" s="961"/>
      <c r="DN32" s="922"/>
      <c r="DO32" s="922"/>
      <c r="DP32" s="922"/>
      <c r="DQ32" s="922"/>
      <c r="DR32" s="922"/>
      <c r="DS32" s="922"/>
      <c r="DT32" s="922"/>
      <c r="DU32" s="922"/>
      <c r="DV32" s="922"/>
      <c r="DW32" s="922"/>
      <c r="DX32" s="922"/>
      <c r="DY32" s="922"/>
      <c r="DZ32" s="922"/>
      <c r="EA32" s="922"/>
      <c r="EB32" s="937"/>
      <c r="EC32" s="937"/>
      <c r="ED32" s="937"/>
      <c r="EE32" s="937"/>
      <c r="EF32" s="937"/>
    </row>
    <row r="33" spans="1:151" s="184" customFormat="1" ht="11.25" customHeight="1" thickBot="1">
      <c r="A33" s="182" t="s">
        <v>262</v>
      </c>
      <c r="B33" s="918" t="s">
        <v>263</v>
      </c>
      <c r="C33" s="916"/>
      <c r="D33" s="916"/>
      <c r="E33" s="916"/>
      <c r="F33" s="921"/>
      <c r="G33" s="918" t="s">
        <v>264</v>
      </c>
      <c r="H33" s="916"/>
      <c r="I33" s="916"/>
      <c r="J33" s="916"/>
      <c r="K33" s="921"/>
      <c r="L33" s="918" t="s">
        <v>265</v>
      </c>
      <c r="M33" s="916"/>
      <c r="N33" s="916"/>
      <c r="O33" s="916"/>
      <c r="P33" s="921"/>
      <c r="Q33" s="918" t="s">
        <v>275</v>
      </c>
      <c r="R33" s="916"/>
      <c r="S33" s="916"/>
      <c r="T33" s="916"/>
      <c r="U33" s="917"/>
      <c r="V33" s="915" t="s">
        <v>276</v>
      </c>
      <c r="W33" s="916"/>
      <c r="X33" s="916"/>
      <c r="Y33" s="916"/>
      <c r="Z33" s="916"/>
      <c r="AA33" s="915" t="s">
        <v>277</v>
      </c>
      <c r="AB33" s="916"/>
      <c r="AC33" s="916"/>
      <c r="AD33" s="916"/>
      <c r="AE33" s="917"/>
      <c r="AF33" s="915" t="s">
        <v>278</v>
      </c>
      <c r="AG33" s="916"/>
      <c r="AH33" s="916"/>
      <c r="AI33" s="916"/>
      <c r="AJ33" s="917"/>
      <c r="AK33" s="915" t="s">
        <v>328</v>
      </c>
      <c r="AL33" s="916"/>
      <c r="AM33" s="916"/>
      <c r="AN33" s="916"/>
      <c r="AO33" s="921"/>
      <c r="AP33" s="916" t="s">
        <v>329</v>
      </c>
      <c r="AQ33" s="916"/>
      <c r="AR33" s="916"/>
      <c r="AS33" s="916"/>
      <c r="AT33" s="917"/>
      <c r="AU33" s="915" t="s">
        <v>330</v>
      </c>
      <c r="AV33" s="916"/>
      <c r="AW33" s="916"/>
      <c r="AX33" s="916"/>
      <c r="AY33" s="917"/>
      <c r="AZ33" s="916" t="s">
        <v>331</v>
      </c>
      <c r="BA33" s="916"/>
      <c r="BB33" s="916"/>
      <c r="BC33" s="916"/>
      <c r="BD33" s="917"/>
      <c r="BE33" s="915" t="s">
        <v>332</v>
      </c>
      <c r="BF33" s="916"/>
      <c r="BG33" s="916"/>
      <c r="BH33" s="916"/>
      <c r="BI33" s="917"/>
      <c r="BJ33" s="915" t="s">
        <v>333</v>
      </c>
      <c r="BK33" s="916"/>
      <c r="BL33" s="916"/>
      <c r="BM33" s="916"/>
      <c r="BN33" s="917"/>
      <c r="BO33" s="915" t="s">
        <v>334</v>
      </c>
      <c r="BP33" s="916"/>
      <c r="BQ33" s="916"/>
      <c r="BR33" s="916"/>
      <c r="BS33" s="916"/>
      <c r="BT33" s="918" t="s">
        <v>335</v>
      </c>
      <c r="BU33" s="916"/>
      <c r="BV33" s="916"/>
      <c r="BW33" s="916"/>
      <c r="BX33" s="917"/>
      <c r="BY33" s="916" t="s">
        <v>336</v>
      </c>
      <c r="BZ33" s="916"/>
      <c r="CA33" s="916"/>
      <c r="CB33" s="916"/>
      <c r="CC33" s="917"/>
      <c r="CD33" s="918" t="s">
        <v>337</v>
      </c>
      <c r="CE33" s="916"/>
      <c r="CF33" s="916"/>
      <c r="CG33" s="916"/>
      <c r="CH33" s="917"/>
      <c r="CI33" s="915" t="s">
        <v>338</v>
      </c>
      <c r="CJ33" s="916"/>
      <c r="CK33" s="916"/>
      <c r="CL33" s="916"/>
      <c r="CM33" s="917"/>
      <c r="CN33" s="915" t="s">
        <v>339</v>
      </c>
      <c r="CO33" s="916"/>
      <c r="CP33" s="916"/>
      <c r="CQ33" s="916"/>
      <c r="CR33" s="917"/>
      <c r="CS33" s="918" t="s">
        <v>340</v>
      </c>
      <c r="CT33" s="916"/>
      <c r="CU33" s="916"/>
      <c r="CV33" s="916"/>
      <c r="CW33" s="916"/>
      <c r="CX33" s="915" t="s">
        <v>341</v>
      </c>
      <c r="CY33" s="916"/>
      <c r="CZ33" s="916"/>
      <c r="DA33" s="916"/>
      <c r="DB33" s="917"/>
      <c r="DC33" s="915" t="s">
        <v>342</v>
      </c>
      <c r="DD33" s="916"/>
      <c r="DE33" s="916"/>
      <c r="DF33" s="916"/>
      <c r="DG33" s="917"/>
      <c r="DH33" s="915" t="s">
        <v>343</v>
      </c>
      <c r="DI33" s="916"/>
      <c r="DJ33" s="916"/>
      <c r="DK33" s="916"/>
      <c r="DL33" s="916"/>
      <c r="DM33" s="919"/>
      <c r="DN33" s="920"/>
      <c r="DO33" s="920"/>
      <c r="DP33" s="920"/>
      <c r="DQ33" s="920"/>
      <c r="DR33" s="920"/>
      <c r="DS33" s="920"/>
      <c r="DT33" s="920"/>
      <c r="DU33" s="920"/>
      <c r="DV33" s="920"/>
      <c r="DW33" s="920"/>
      <c r="DX33" s="920"/>
      <c r="DY33" s="920"/>
      <c r="DZ33" s="920"/>
      <c r="EA33" s="920"/>
      <c r="EB33" s="920"/>
      <c r="EC33" s="920"/>
      <c r="ED33" s="920"/>
      <c r="EE33" s="920"/>
      <c r="EF33" s="920"/>
    </row>
    <row r="34" spans="1:151" s="204" customFormat="1" ht="12.75">
      <c r="A34" s="229">
        <v>1</v>
      </c>
      <c r="B34" s="250"/>
      <c r="C34" s="251" t="s">
        <v>180</v>
      </c>
      <c r="D34" s="251"/>
      <c r="E34" s="252"/>
      <c r="F34" s="253"/>
      <c r="G34" s="856" t="s">
        <v>273</v>
      </c>
      <c r="H34" s="853"/>
      <c r="I34" s="853"/>
      <c r="J34" s="853"/>
      <c r="K34" s="855"/>
      <c r="L34" s="856" t="s">
        <v>273</v>
      </c>
      <c r="M34" s="853"/>
      <c r="N34" s="853"/>
      <c r="O34" s="853"/>
      <c r="P34" s="855"/>
      <c r="Q34" s="856" t="s">
        <v>368</v>
      </c>
      <c r="R34" s="853"/>
      <c r="S34" s="853"/>
      <c r="T34" s="853"/>
      <c r="U34" s="854"/>
      <c r="V34" s="853" t="s">
        <v>273</v>
      </c>
      <c r="W34" s="853"/>
      <c r="X34" s="853"/>
      <c r="Y34" s="853"/>
      <c r="Z34" s="854"/>
      <c r="AA34" s="852" t="s">
        <v>273</v>
      </c>
      <c r="AB34" s="853"/>
      <c r="AC34" s="853"/>
      <c r="AD34" s="853"/>
      <c r="AE34" s="854"/>
      <c r="AF34" s="852" t="s">
        <v>279</v>
      </c>
      <c r="AG34" s="853"/>
      <c r="AH34" s="853"/>
      <c r="AI34" s="853"/>
      <c r="AJ34" s="854"/>
      <c r="AK34" s="852" t="s">
        <v>273</v>
      </c>
      <c r="AL34" s="853"/>
      <c r="AM34" s="853"/>
      <c r="AN34" s="853"/>
      <c r="AO34" s="855"/>
      <c r="AP34" s="856" t="s">
        <v>273</v>
      </c>
      <c r="AQ34" s="853"/>
      <c r="AR34" s="853"/>
      <c r="AS34" s="853"/>
      <c r="AT34" s="854"/>
      <c r="AU34" s="852" t="s">
        <v>279</v>
      </c>
      <c r="AV34" s="853"/>
      <c r="AW34" s="853"/>
      <c r="AX34" s="853"/>
      <c r="AY34" s="854"/>
      <c r="AZ34" s="853" t="s">
        <v>273</v>
      </c>
      <c r="BA34" s="853"/>
      <c r="BB34" s="853"/>
      <c r="BC34" s="853"/>
      <c r="BD34" s="853"/>
      <c r="BE34" s="852" t="s">
        <v>273</v>
      </c>
      <c r="BF34" s="853"/>
      <c r="BG34" s="853"/>
      <c r="BH34" s="853"/>
      <c r="BI34" s="854"/>
      <c r="BJ34" s="852" t="s">
        <v>273</v>
      </c>
      <c r="BK34" s="853"/>
      <c r="BL34" s="853"/>
      <c r="BM34" s="853"/>
      <c r="BN34" s="854"/>
      <c r="BO34" s="852" t="s">
        <v>273</v>
      </c>
      <c r="BP34" s="853"/>
      <c r="BQ34" s="853"/>
      <c r="BR34" s="853"/>
      <c r="BS34" s="855"/>
      <c r="BT34" s="856" t="s">
        <v>272</v>
      </c>
      <c r="BU34" s="853"/>
      <c r="BV34" s="853"/>
      <c r="BW34" s="853"/>
      <c r="BX34" s="854"/>
      <c r="BY34" s="853" t="s">
        <v>273</v>
      </c>
      <c r="BZ34" s="853"/>
      <c r="CA34" s="853"/>
      <c r="CB34" s="853"/>
      <c r="CC34" s="854"/>
      <c r="CD34" s="852" t="s">
        <v>273</v>
      </c>
      <c r="CE34" s="853"/>
      <c r="CF34" s="853"/>
      <c r="CG34" s="853"/>
      <c r="CH34" s="854"/>
      <c r="CI34" s="852" t="s">
        <v>273</v>
      </c>
      <c r="CJ34" s="853"/>
      <c r="CK34" s="853"/>
      <c r="CL34" s="853"/>
      <c r="CM34" s="854"/>
      <c r="CN34" s="852" t="s">
        <v>273</v>
      </c>
      <c r="CO34" s="853"/>
      <c r="CP34" s="853"/>
      <c r="CQ34" s="853"/>
      <c r="CR34" s="855"/>
      <c r="CS34" s="856" t="s">
        <v>273</v>
      </c>
      <c r="CT34" s="853"/>
      <c r="CU34" s="853"/>
      <c r="CV34" s="853"/>
      <c r="CW34" s="853"/>
      <c r="CX34" s="852" t="s">
        <v>273</v>
      </c>
      <c r="CY34" s="853"/>
      <c r="CZ34" s="853"/>
      <c r="DA34" s="853"/>
      <c r="DB34" s="854"/>
      <c r="DC34" s="852" t="s">
        <v>273</v>
      </c>
      <c r="DD34" s="853"/>
      <c r="DE34" s="853"/>
      <c r="DF34" s="853"/>
      <c r="DG34" s="854"/>
      <c r="DH34" s="852" t="s">
        <v>273</v>
      </c>
      <c r="DI34" s="853"/>
      <c r="DJ34" s="853"/>
      <c r="DK34" s="853"/>
      <c r="DL34" s="855"/>
      <c r="DM34" s="914"/>
      <c r="DN34" s="913"/>
      <c r="DO34" s="913"/>
      <c r="DP34" s="913"/>
      <c r="DQ34" s="913"/>
      <c r="DR34" s="913"/>
      <c r="DS34" s="913"/>
      <c r="DT34" s="913"/>
      <c r="DU34" s="913"/>
      <c r="DV34" s="913"/>
      <c r="DW34" s="254"/>
      <c r="DX34" s="254"/>
      <c r="DY34" s="254"/>
      <c r="DZ34" s="254"/>
      <c r="EA34" s="254"/>
      <c r="EB34" s="913"/>
      <c r="EC34" s="913"/>
      <c r="ED34" s="913"/>
      <c r="EE34" s="913"/>
      <c r="EF34" s="913"/>
    </row>
    <row r="35" spans="1:151" s="204" customFormat="1" ht="12.75">
      <c r="A35" s="229">
        <v>2</v>
      </c>
      <c r="B35" s="255"/>
      <c r="C35" s="232" t="s">
        <v>14</v>
      </c>
      <c r="D35" s="232"/>
      <c r="E35" s="256"/>
      <c r="F35" s="257"/>
      <c r="G35" s="850" t="s">
        <v>273</v>
      </c>
      <c r="H35" s="846"/>
      <c r="I35" s="846"/>
      <c r="J35" s="846"/>
      <c r="K35" s="849"/>
      <c r="L35" s="850" t="s">
        <v>273</v>
      </c>
      <c r="M35" s="846"/>
      <c r="N35" s="846"/>
      <c r="O35" s="846"/>
      <c r="P35" s="849"/>
      <c r="Q35" s="258"/>
      <c r="R35" s="259"/>
      <c r="S35" s="259"/>
      <c r="T35" s="259"/>
      <c r="U35" s="260"/>
      <c r="V35" s="259"/>
      <c r="W35" s="259"/>
      <c r="X35" s="259"/>
      <c r="Y35" s="259"/>
      <c r="Z35" s="260"/>
      <c r="AA35" s="261"/>
      <c r="AB35" s="259"/>
      <c r="AC35" s="259"/>
      <c r="AD35" s="259"/>
      <c r="AE35" s="260"/>
      <c r="AF35" s="261"/>
      <c r="AG35" s="259"/>
      <c r="AH35" s="259"/>
      <c r="AI35" s="259"/>
      <c r="AJ35" s="260"/>
      <c r="AK35" s="261"/>
      <c r="AL35" s="259"/>
      <c r="AM35" s="259"/>
      <c r="AN35" s="259"/>
      <c r="AO35" s="262"/>
      <c r="AP35" s="850" t="s">
        <v>273</v>
      </c>
      <c r="AQ35" s="846"/>
      <c r="AR35" s="846"/>
      <c r="AS35" s="846"/>
      <c r="AT35" s="847"/>
      <c r="AU35" s="848" t="s">
        <v>273</v>
      </c>
      <c r="AV35" s="846"/>
      <c r="AW35" s="846"/>
      <c r="AX35" s="846"/>
      <c r="AY35" s="847"/>
      <c r="AZ35" s="846" t="s">
        <v>273</v>
      </c>
      <c r="BA35" s="846"/>
      <c r="BB35" s="846"/>
      <c r="BC35" s="846"/>
      <c r="BD35" s="846"/>
      <c r="BE35" s="848" t="s">
        <v>273</v>
      </c>
      <c r="BF35" s="846"/>
      <c r="BG35" s="846"/>
      <c r="BH35" s="846"/>
      <c r="BI35" s="847"/>
      <c r="BJ35" s="261"/>
      <c r="BK35" s="259"/>
      <c r="BL35" s="259"/>
      <c r="BM35" s="259"/>
      <c r="BN35" s="260"/>
      <c r="BO35" s="259"/>
      <c r="BP35" s="259"/>
      <c r="BQ35" s="259"/>
      <c r="BR35" s="259"/>
      <c r="BS35" s="260"/>
      <c r="BT35" s="258"/>
      <c r="BU35" s="259"/>
      <c r="BV35" s="259"/>
      <c r="BW35" s="259"/>
      <c r="BX35" s="260"/>
      <c r="BY35" s="259"/>
      <c r="BZ35" s="259"/>
      <c r="CA35" s="259"/>
      <c r="CB35" s="259"/>
      <c r="CC35" s="260"/>
      <c r="CD35" s="261"/>
      <c r="CE35" s="259"/>
      <c r="CF35" s="259"/>
      <c r="CG35" s="259"/>
      <c r="CH35" s="260"/>
      <c r="CI35" s="261"/>
      <c r="CJ35" s="259"/>
      <c r="CK35" s="259"/>
      <c r="CL35" s="259"/>
      <c r="CM35" s="260"/>
      <c r="CN35" s="259"/>
      <c r="CO35" s="259"/>
      <c r="CP35" s="259"/>
      <c r="CQ35" s="259"/>
      <c r="CR35" s="259"/>
      <c r="CS35" s="850" t="s">
        <v>273</v>
      </c>
      <c r="CT35" s="846"/>
      <c r="CU35" s="846"/>
      <c r="CV35" s="846"/>
      <c r="CW35" s="846"/>
      <c r="CX35" s="848" t="s">
        <v>273</v>
      </c>
      <c r="CY35" s="846"/>
      <c r="CZ35" s="846"/>
      <c r="DA35" s="846"/>
      <c r="DB35" s="847"/>
      <c r="DC35" s="848" t="s">
        <v>273</v>
      </c>
      <c r="DD35" s="846"/>
      <c r="DE35" s="846"/>
      <c r="DF35" s="846"/>
      <c r="DG35" s="847"/>
      <c r="DH35" s="848" t="s">
        <v>273</v>
      </c>
      <c r="DI35" s="846"/>
      <c r="DJ35" s="846"/>
      <c r="DK35" s="846"/>
      <c r="DL35" s="849"/>
      <c r="DM35" s="914"/>
      <c r="DN35" s="913"/>
      <c r="DO35" s="913"/>
      <c r="DP35" s="913"/>
      <c r="DQ35" s="913"/>
      <c r="DR35" s="913"/>
      <c r="DS35" s="913"/>
      <c r="DT35" s="913"/>
      <c r="DU35" s="913"/>
      <c r="DV35" s="913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</row>
    <row r="36" spans="1:151" s="204" customFormat="1" ht="12.75">
      <c r="A36" s="229">
        <v>3</v>
      </c>
      <c r="B36" s="255"/>
      <c r="C36" s="232" t="s">
        <v>15</v>
      </c>
      <c r="D36" s="232"/>
      <c r="E36" s="256"/>
      <c r="F36" s="257"/>
      <c r="G36" s="850" t="s">
        <v>273</v>
      </c>
      <c r="H36" s="846"/>
      <c r="I36" s="846"/>
      <c r="J36" s="846"/>
      <c r="K36" s="846"/>
      <c r="L36" s="850" t="s">
        <v>273</v>
      </c>
      <c r="M36" s="846"/>
      <c r="N36" s="846"/>
      <c r="O36" s="846"/>
      <c r="P36" s="849"/>
      <c r="Q36" s="258"/>
      <c r="R36" s="259"/>
      <c r="S36" s="259"/>
      <c r="T36" s="259"/>
      <c r="U36" s="260"/>
      <c r="V36" s="259"/>
      <c r="W36" s="259"/>
      <c r="X36" s="259"/>
      <c r="Y36" s="259"/>
      <c r="Z36" s="260"/>
      <c r="AA36" s="261"/>
      <c r="AB36" s="259"/>
      <c r="AC36" s="259"/>
      <c r="AD36" s="259"/>
      <c r="AE36" s="260"/>
      <c r="AF36" s="261"/>
      <c r="AG36" s="259"/>
      <c r="AH36" s="259"/>
      <c r="AI36" s="259"/>
      <c r="AJ36" s="260"/>
      <c r="AK36" s="261"/>
      <c r="AL36" s="259"/>
      <c r="AM36" s="259"/>
      <c r="AN36" s="259"/>
      <c r="AO36" s="262"/>
      <c r="AP36" s="850" t="s">
        <v>273</v>
      </c>
      <c r="AQ36" s="846"/>
      <c r="AR36" s="846"/>
      <c r="AS36" s="846"/>
      <c r="AT36" s="847"/>
      <c r="AU36" s="848" t="s">
        <v>273</v>
      </c>
      <c r="AV36" s="846"/>
      <c r="AW36" s="846"/>
      <c r="AX36" s="846"/>
      <c r="AY36" s="847"/>
      <c r="AZ36" s="846" t="s">
        <v>273</v>
      </c>
      <c r="BA36" s="846"/>
      <c r="BB36" s="846"/>
      <c r="BC36" s="846"/>
      <c r="BD36" s="846"/>
      <c r="BE36" s="848" t="s">
        <v>273</v>
      </c>
      <c r="BF36" s="846"/>
      <c r="BG36" s="846"/>
      <c r="BH36" s="846"/>
      <c r="BI36" s="847"/>
      <c r="BJ36" s="263"/>
      <c r="BK36" s="264"/>
      <c r="BL36" s="264"/>
      <c r="BM36" s="239"/>
      <c r="BN36" s="265"/>
      <c r="BO36" s="264"/>
      <c r="BP36" s="264"/>
      <c r="BQ36" s="264"/>
      <c r="BR36" s="264"/>
      <c r="BS36" s="265"/>
      <c r="BT36" s="258"/>
      <c r="BU36" s="259"/>
      <c r="BV36" s="259"/>
      <c r="BW36" s="259"/>
      <c r="BX36" s="260"/>
      <c r="BY36" s="259"/>
      <c r="BZ36" s="259"/>
      <c r="CA36" s="259"/>
      <c r="CB36" s="259"/>
      <c r="CC36" s="260"/>
      <c r="CD36" s="261"/>
      <c r="CE36" s="259"/>
      <c r="CF36" s="259"/>
      <c r="CG36" s="259"/>
      <c r="CH36" s="260"/>
      <c r="CI36" s="261"/>
      <c r="CJ36" s="259"/>
      <c r="CK36" s="259"/>
      <c r="CL36" s="259"/>
      <c r="CM36" s="260"/>
      <c r="CN36" s="259"/>
      <c r="CO36" s="259"/>
      <c r="CP36" s="259"/>
      <c r="CQ36" s="259"/>
      <c r="CR36" s="259"/>
      <c r="CS36" s="850" t="s">
        <v>273</v>
      </c>
      <c r="CT36" s="846"/>
      <c r="CU36" s="846"/>
      <c r="CV36" s="846"/>
      <c r="CW36" s="846"/>
      <c r="CX36" s="848" t="s">
        <v>273</v>
      </c>
      <c r="CY36" s="846"/>
      <c r="CZ36" s="846"/>
      <c r="DA36" s="846"/>
      <c r="DB36" s="847"/>
      <c r="DC36" s="848" t="s">
        <v>273</v>
      </c>
      <c r="DD36" s="846"/>
      <c r="DE36" s="846"/>
      <c r="DF36" s="846"/>
      <c r="DG36" s="847"/>
      <c r="DH36" s="848" t="s">
        <v>273</v>
      </c>
      <c r="DI36" s="846"/>
      <c r="DJ36" s="846"/>
      <c r="DK36" s="846"/>
      <c r="DL36" s="849"/>
      <c r="DM36" s="914"/>
      <c r="DN36" s="913"/>
      <c r="DO36" s="913"/>
      <c r="DP36" s="913"/>
      <c r="DQ36" s="913"/>
      <c r="DR36" s="913"/>
      <c r="DS36" s="913"/>
      <c r="DT36" s="913"/>
      <c r="DU36" s="913"/>
      <c r="DV36" s="913"/>
      <c r="DW36" s="214"/>
      <c r="DX36" s="214"/>
      <c r="DY36" s="214"/>
      <c r="DZ36" s="214"/>
      <c r="EA36" s="214"/>
      <c r="EB36" s="214"/>
      <c r="EC36" s="214"/>
      <c r="ED36" s="214"/>
      <c r="EE36" s="214"/>
      <c r="EF36" s="214"/>
    </row>
    <row r="37" spans="1:151" s="204" customFormat="1" ht="12.75">
      <c r="A37" s="229">
        <v>4</v>
      </c>
      <c r="B37" s="255"/>
      <c r="C37" s="232" t="s">
        <v>73</v>
      </c>
      <c r="D37" s="232"/>
      <c r="E37" s="266"/>
      <c r="F37" s="257"/>
      <c r="G37" s="267"/>
      <c r="H37" s="264"/>
      <c r="I37" s="264"/>
      <c r="J37" s="239"/>
      <c r="K37" s="264"/>
      <c r="L37" s="267"/>
      <c r="M37" s="264"/>
      <c r="N37" s="264"/>
      <c r="O37" s="239"/>
      <c r="P37" s="268"/>
      <c r="Q37" s="258"/>
      <c r="R37" s="259"/>
      <c r="S37" s="259"/>
      <c r="T37" s="259"/>
      <c r="U37" s="260"/>
      <c r="V37" s="259"/>
      <c r="W37" s="259"/>
      <c r="X37" s="259"/>
      <c r="Y37" s="259"/>
      <c r="Z37" s="260"/>
      <c r="AA37" s="261"/>
      <c r="AB37" s="259"/>
      <c r="AC37" s="259"/>
      <c r="AD37" s="259"/>
      <c r="AE37" s="260"/>
      <c r="AF37" s="261"/>
      <c r="AG37" s="259"/>
      <c r="AH37" s="259"/>
      <c r="AI37" s="259"/>
      <c r="AJ37" s="260"/>
      <c r="AK37" s="261"/>
      <c r="AL37" s="259"/>
      <c r="AM37" s="259"/>
      <c r="AN37" s="259"/>
      <c r="AO37" s="262"/>
      <c r="AP37" s="264"/>
      <c r="AQ37" s="264"/>
      <c r="AR37" s="264"/>
      <c r="AS37" s="264"/>
      <c r="AT37" s="265"/>
      <c r="AU37" s="848" t="s">
        <v>347</v>
      </c>
      <c r="AV37" s="846"/>
      <c r="AW37" s="846"/>
      <c r="AX37" s="846"/>
      <c r="AY37" s="847"/>
      <c r="AZ37" s="846" t="s">
        <v>273</v>
      </c>
      <c r="BA37" s="846"/>
      <c r="BB37" s="846"/>
      <c r="BC37" s="846"/>
      <c r="BD37" s="846"/>
      <c r="BE37" s="848" t="s">
        <v>273</v>
      </c>
      <c r="BF37" s="846"/>
      <c r="BG37" s="846"/>
      <c r="BH37" s="846"/>
      <c r="BI37" s="847"/>
      <c r="BJ37" s="848" t="s">
        <v>273</v>
      </c>
      <c r="BK37" s="846"/>
      <c r="BL37" s="846"/>
      <c r="BM37" s="846"/>
      <c r="BN37" s="847"/>
      <c r="BO37" s="848" t="s">
        <v>273</v>
      </c>
      <c r="BP37" s="846"/>
      <c r="BQ37" s="846"/>
      <c r="BR37" s="846"/>
      <c r="BS37" s="849"/>
      <c r="BT37" s="850" t="s">
        <v>432</v>
      </c>
      <c r="BU37" s="846"/>
      <c r="BV37" s="846"/>
      <c r="BW37" s="846"/>
      <c r="BX37" s="847"/>
      <c r="BY37" s="846" t="s">
        <v>273</v>
      </c>
      <c r="BZ37" s="846"/>
      <c r="CA37" s="846"/>
      <c r="CB37" s="846"/>
      <c r="CC37" s="847"/>
      <c r="CD37" s="848" t="s">
        <v>273</v>
      </c>
      <c r="CE37" s="846"/>
      <c r="CF37" s="846"/>
      <c r="CG37" s="846"/>
      <c r="CH37" s="847"/>
      <c r="CI37" s="848" t="s">
        <v>271</v>
      </c>
      <c r="CJ37" s="846"/>
      <c r="CK37" s="846"/>
      <c r="CL37" s="846"/>
      <c r="CM37" s="847"/>
      <c r="CN37" s="848" t="s">
        <v>365</v>
      </c>
      <c r="CO37" s="846"/>
      <c r="CP37" s="846"/>
      <c r="CQ37" s="846"/>
      <c r="CR37" s="849"/>
      <c r="CS37" s="850" t="s">
        <v>368</v>
      </c>
      <c r="CT37" s="846"/>
      <c r="CU37" s="846"/>
      <c r="CV37" s="846"/>
      <c r="CW37" s="846"/>
      <c r="CX37" s="848" t="s">
        <v>273</v>
      </c>
      <c r="CY37" s="846"/>
      <c r="CZ37" s="846"/>
      <c r="DA37" s="846"/>
      <c r="DB37" s="847"/>
      <c r="DC37" s="848" t="s">
        <v>273</v>
      </c>
      <c r="DD37" s="846"/>
      <c r="DE37" s="846"/>
      <c r="DF37" s="846"/>
      <c r="DG37" s="847"/>
      <c r="DH37" s="848" t="s">
        <v>273</v>
      </c>
      <c r="DI37" s="846"/>
      <c r="DJ37" s="846"/>
      <c r="DK37" s="846"/>
      <c r="DL37" s="849"/>
      <c r="DM37" s="269"/>
      <c r="DN37" s="214"/>
      <c r="DO37" s="214"/>
      <c r="DP37" s="254"/>
      <c r="DQ37" s="214"/>
      <c r="DR37" s="214"/>
      <c r="DS37" s="214"/>
      <c r="DT37" s="214"/>
      <c r="DU37" s="254"/>
      <c r="DV37" s="214"/>
      <c r="DW37" s="214"/>
      <c r="DX37" s="214"/>
      <c r="DY37" s="214"/>
      <c r="DZ37" s="214"/>
      <c r="EA37" s="214"/>
      <c r="EB37" s="214"/>
      <c r="EC37" s="214"/>
      <c r="ED37" s="214"/>
      <c r="EE37" s="214"/>
      <c r="EF37" s="214"/>
    </row>
    <row r="38" spans="1:151" s="204" customFormat="1" ht="12.75">
      <c r="A38" s="229">
        <v>5</v>
      </c>
      <c r="B38" s="255"/>
      <c r="C38" s="232" t="s">
        <v>353</v>
      </c>
      <c r="D38" s="232"/>
      <c r="E38" s="232"/>
      <c r="F38" s="257"/>
      <c r="G38" s="850" t="s">
        <v>273</v>
      </c>
      <c r="H38" s="846"/>
      <c r="I38" s="846"/>
      <c r="J38" s="846"/>
      <c r="K38" s="846"/>
      <c r="L38" s="850" t="s">
        <v>273</v>
      </c>
      <c r="M38" s="846"/>
      <c r="N38" s="846"/>
      <c r="O38" s="846"/>
      <c r="P38" s="849"/>
      <c r="Q38" s="850" t="s">
        <v>388</v>
      </c>
      <c r="R38" s="846"/>
      <c r="S38" s="846"/>
      <c r="T38" s="846"/>
      <c r="U38" s="847"/>
      <c r="V38" s="846" t="s">
        <v>273</v>
      </c>
      <c r="W38" s="846"/>
      <c r="X38" s="846"/>
      <c r="Y38" s="846"/>
      <c r="Z38" s="847"/>
      <c r="AA38" s="848" t="s">
        <v>273</v>
      </c>
      <c r="AB38" s="846"/>
      <c r="AC38" s="846"/>
      <c r="AD38" s="846"/>
      <c r="AE38" s="847"/>
      <c r="AF38" s="848" t="s">
        <v>351</v>
      </c>
      <c r="AG38" s="846"/>
      <c r="AH38" s="846"/>
      <c r="AI38" s="846"/>
      <c r="AJ38" s="847"/>
      <c r="AK38" s="848" t="s">
        <v>273</v>
      </c>
      <c r="AL38" s="846"/>
      <c r="AM38" s="846"/>
      <c r="AN38" s="846"/>
      <c r="AO38" s="849"/>
      <c r="AP38" s="850" t="s">
        <v>280</v>
      </c>
      <c r="AQ38" s="846"/>
      <c r="AR38" s="846"/>
      <c r="AS38" s="846"/>
      <c r="AT38" s="847"/>
      <c r="AU38" s="848" t="s">
        <v>356</v>
      </c>
      <c r="AV38" s="846"/>
      <c r="AW38" s="846"/>
      <c r="AX38" s="846"/>
      <c r="AY38" s="847"/>
      <c r="AZ38" s="846" t="s">
        <v>273</v>
      </c>
      <c r="BA38" s="846"/>
      <c r="BB38" s="846"/>
      <c r="BC38" s="846"/>
      <c r="BD38" s="846"/>
      <c r="BE38" s="848" t="s">
        <v>273</v>
      </c>
      <c r="BF38" s="846"/>
      <c r="BG38" s="846"/>
      <c r="BH38" s="846"/>
      <c r="BI38" s="847"/>
      <c r="BJ38" s="848" t="s">
        <v>280</v>
      </c>
      <c r="BK38" s="846"/>
      <c r="BL38" s="846"/>
      <c r="BM38" s="846"/>
      <c r="BN38" s="847"/>
      <c r="BO38" s="848" t="s">
        <v>273</v>
      </c>
      <c r="BP38" s="846"/>
      <c r="BQ38" s="846"/>
      <c r="BR38" s="846"/>
      <c r="BS38" s="849"/>
      <c r="BT38" s="850" t="s">
        <v>433</v>
      </c>
      <c r="BU38" s="846"/>
      <c r="BV38" s="846"/>
      <c r="BW38" s="846"/>
      <c r="BX38" s="847"/>
      <c r="BY38" s="846" t="s">
        <v>273</v>
      </c>
      <c r="BZ38" s="846"/>
      <c r="CA38" s="846"/>
      <c r="CB38" s="846"/>
      <c r="CC38" s="847"/>
      <c r="CD38" s="848" t="s">
        <v>273</v>
      </c>
      <c r="CE38" s="846"/>
      <c r="CF38" s="846"/>
      <c r="CG38" s="846"/>
      <c r="CH38" s="847"/>
      <c r="CI38" s="848" t="s">
        <v>365</v>
      </c>
      <c r="CJ38" s="846"/>
      <c r="CK38" s="846"/>
      <c r="CL38" s="846"/>
      <c r="CM38" s="847"/>
      <c r="CN38" s="848" t="s">
        <v>273</v>
      </c>
      <c r="CO38" s="846"/>
      <c r="CP38" s="846"/>
      <c r="CQ38" s="846"/>
      <c r="CR38" s="849"/>
      <c r="CS38" s="850" t="s">
        <v>365</v>
      </c>
      <c r="CT38" s="846"/>
      <c r="CU38" s="846"/>
      <c r="CV38" s="846"/>
      <c r="CW38" s="846"/>
      <c r="CX38" s="848" t="s">
        <v>273</v>
      </c>
      <c r="CY38" s="846"/>
      <c r="CZ38" s="846"/>
      <c r="DA38" s="846"/>
      <c r="DB38" s="847"/>
      <c r="DC38" s="848" t="s">
        <v>273</v>
      </c>
      <c r="DD38" s="846"/>
      <c r="DE38" s="846"/>
      <c r="DF38" s="846"/>
      <c r="DG38" s="847"/>
      <c r="DH38" s="848" t="s">
        <v>273</v>
      </c>
      <c r="DI38" s="846"/>
      <c r="DJ38" s="846"/>
      <c r="DK38" s="846"/>
      <c r="DL38" s="849"/>
      <c r="DM38" s="914"/>
      <c r="DN38" s="913"/>
      <c r="DO38" s="913"/>
      <c r="DP38" s="913"/>
      <c r="DQ38" s="913"/>
      <c r="DR38" s="913"/>
      <c r="DS38" s="913"/>
      <c r="DT38" s="913"/>
      <c r="DU38" s="913"/>
      <c r="DV38" s="913"/>
      <c r="DW38" s="254"/>
      <c r="DX38" s="254"/>
      <c r="DY38" s="254"/>
      <c r="DZ38" s="254"/>
      <c r="EA38" s="254"/>
      <c r="EB38" s="913"/>
      <c r="EC38" s="913"/>
      <c r="ED38" s="913"/>
      <c r="EE38" s="913"/>
      <c r="EF38" s="913"/>
    </row>
    <row r="39" spans="1:151" s="204" customFormat="1" ht="12.75">
      <c r="A39" s="229">
        <v>6</v>
      </c>
      <c r="B39" s="255"/>
      <c r="C39" s="232" t="s">
        <v>360</v>
      </c>
      <c r="D39" s="232"/>
      <c r="E39" s="232"/>
      <c r="F39" s="257"/>
      <c r="G39" s="267"/>
      <c r="H39" s="264"/>
      <c r="I39" s="264"/>
      <c r="J39" s="239"/>
      <c r="K39" s="264"/>
      <c r="L39" s="267"/>
      <c r="M39" s="264"/>
      <c r="N39" s="264"/>
      <c r="O39" s="239"/>
      <c r="P39" s="268"/>
      <c r="Q39" s="258"/>
      <c r="R39" s="259"/>
      <c r="S39" s="259"/>
      <c r="T39" s="259"/>
      <c r="U39" s="260"/>
      <c r="V39" s="259"/>
      <c r="W39" s="259"/>
      <c r="X39" s="270"/>
      <c r="Y39" s="259"/>
      <c r="Z39" s="260"/>
      <c r="AA39" s="261"/>
      <c r="AB39" s="259"/>
      <c r="AC39" s="270"/>
      <c r="AD39" s="259"/>
      <c r="AE39" s="260"/>
      <c r="AF39" s="261"/>
      <c r="AG39" s="259"/>
      <c r="AH39" s="270"/>
      <c r="AI39" s="259"/>
      <c r="AJ39" s="260"/>
      <c r="AK39" s="261"/>
      <c r="AL39" s="259"/>
      <c r="AM39" s="270"/>
      <c r="AN39" s="259"/>
      <c r="AO39" s="262"/>
      <c r="AP39" s="850" t="s">
        <v>266</v>
      </c>
      <c r="AQ39" s="846"/>
      <c r="AR39" s="846"/>
      <c r="AS39" s="846"/>
      <c r="AT39" s="847"/>
      <c r="AU39" s="848" t="s">
        <v>349</v>
      </c>
      <c r="AV39" s="846"/>
      <c r="AW39" s="846"/>
      <c r="AX39" s="846"/>
      <c r="AY39" s="847"/>
      <c r="AZ39" s="846" t="s">
        <v>266</v>
      </c>
      <c r="BA39" s="846"/>
      <c r="BB39" s="846"/>
      <c r="BC39" s="846"/>
      <c r="BD39" s="846"/>
      <c r="BE39" s="848" t="s">
        <v>273</v>
      </c>
      <c r="BF39" s="846"/>
      <c r="BG39" s="846"/>
      <c r="BH39" s="846"/>
      <c r="BI39" s="847"/>
      <c r="BJ39" s="848" t="s">
        <v>351</v>
      </c>
      <c r="BK39" s="846"/>
      <c r="BL39" s="846"/>
      <c r="BM39" s="846"/>
      <c r="BN39" s="847"/>
      <c r="BO39" s="848" t="s">
        <v>273</v>
      </c>
      <c r="BP39" s="846"/>
      <c r="BQ39" s="846"/>
      <c r="BR39" s="846"/>
      <c r="BS39" s="849"/>
      <c r="BT39" s="850" t="s">
        <v>434</v>
      </c>
      <c r="BU39" s="846"/>
      <c r="BV39" s="846"/>
      <c r="BW39" s="846"/>
      <c r="BX39" s="847"/>
      <c r="BY39" s="846" t="s">
        <v>386</v>
      </c>
      <c r="BZ39" s="846"/>
      <c r="CA39" s="846"/>
      <c r="CB39" s="846"/>
      <c r="CC39" s="847"/>
      <c r="CD39" s="848" t="s">
        <v>306</v>
      </c>
      <c r="CE39" s="846"/>
      <c r="CF39" s="846"/>
      <c r="CG39" s="846"/>
      <c r="CH39" s="847"/>
      <c r="CI39" s="848" t="s">
        <v>435</v>
      </c>
      <c r="CJ39" s="846"/>
      <c r="CK39" s="846"/>
      <c r="CL39" s="846"/>
      <c r="CM39" s="847"/>
      <c r="CN39" s="848" t="s">
        <v>273</v>
      </c>
      <c r="CO39" s="846"/>
      <c r="CP39" s="846"/>
      <c r="CQ39" s="846"/>
      <c r="CR39" s="849"/>
      <c r="CS39" s="850" t="s">
        <v>436</v>
      </c>
      <c r="CT39" s="846"/>
      <c r="CU39" s="846"/>
      <c r="CV39" s="846"/>
      <c r="CW39" s="846"/>
      <c r="CX39" s="848" t="s">
        <v>437</v>
      </c>
      <c r="CY39" s="846"/>
      <c r="CZ39" s="846"/>
      <c r="DA39" s="846"/>
      <c r="DB39" s="847"/>
      <c r="DC39" s="848" t="s">
        <v>273</v>
      </c>
      <c r="DD39" s="846"/>
      <c r="DE39" s="846"/>
      <c r="DF39" s="846"/>
      <c r="DG39" s="847"/>
      <c r="DH39" s="848" t="s">
        <v>273</v>
      </c>
      <c r="DI39" s="846"/>
      <c r="DJ39" s="846"/>
      <c r="DK39" s="846"/>
      <c r="DL39" s="849"/>
      <c r="DM39" s="269"/>
      <c r="DN39" s="214"/>
      <c r="DO39" s="180"/>
      <c r="DP39" s="254"/>
      <c r="DQ39" s="214"/>
      <c r="DR39" s="214"/>
      <c r="DS39" s="214"/>
      <c r="DT39" s="180"/>
      <c r="DU39" s="254"/>
      <c r="DV39" s="214"/>
      <c r="DW39" s="214"/>
      <c r="DX39" s="214"/>
      <c r="DY39" s="214"/>
      <c r="DZ39" s="214"/>
      <c r="EA39" s="214"/>
      <c r="EB39" s="214"/>
      <c r="EC39" s="214"/>
      <c r="ED39" s="180"/>
      <c r="EE39" s="214"/>
      <c r="EF39" s="214"/>
    </row>
    <row r="40" spans="1:151" s="204" customFormat="1" ht="13.5" thickBot="1">
      <c r="A40" s="243">
        <v>7</v>
      </c>
      <c r="B40" s="244"/>
      <c r="C40" s="244" t="s">
        <v>364</v>
      </c>
      <c r="D40" s="244"/>
      <c r="E40" s="244"/>
      <c r="F40" s="245"/>
      <c r="G40" s="271"/>
      <c r="H40" s="272"/>
      <c r="I40" s="273"/>
      <c r="J40" s="247"/>
      <c r="K40" s="274"/>
      <c r="L40" s="271"/>
      <c r="M40" s="272"/>
      <c r="N40" s="273"/>
      <c r="O40" s="247"/>
      <c r="P40" s="274"/>
      <c r="Q40" s="271"/>
      <c r="R40" s="272"/>
      <c r="S40" s="272"/>
      <c r="T40" s="272"/>
      <c r="U40" s="275"/>
      <c r="V40" s="272"/>
      <c r="W40" s="272"/>
      <c r="X40" s="273"/>
      <c r="Y40" s="272"/>
      <c r="Z40" s="275"/>
      <c r="AA40" s="276"/>
      <c r="AB40" s="272"/>
      <c r="AC40" s="273"/>
      <c r="AD40" s="272"/>
      <c r="AE40" s="275"/>
      <c r="AF40" s="276"/>
      <c r="AG40" s="272"/>
      <c r="AH40" s="273"/>
      <c r="AI40" s="272"/>
      <c r="AJ40" s="275"/>
      <c r="AK40" s="276"/>
      <c r="AL40" s="272"/>
      <c r="AM40" s="273"/>
      <c r="AN40" s="272"/>
      <c r="AO40" s="274"/>
      <c r="AP40" s="277"/>
      <c r="AQ40" s="277"/>
      <c r="AR40" s="277"/>
      <c r="AS40" s="277"/>
      <c r="AT40" s="278"/>
      <c r="AU40" s="840" t="s">
        <v>302</v>
      </c>
      <c r="AV40" s="841"/>
      <c r="AW40" s="841"/>
      <c r="AX40" s="841"/>
      <c r="AY40" s="844"/>
      <c r="AZ40" s="841" t="s">
        <v>273</v>
      </c>
      <c r="BA40" s="841"/>
      <c r="BB40" s="841"/>
      <c r="BC40" s="841"/>
      <c r="BD40" s="841"/>
      <c r="BE40" s="840" t="s">
        <v>273</v>
      </c>
      <c r="BF40" s="841"/>
      <c r="BG40" s="841"/>
      <c r="BH40" s="841"/>
      <c r="BI40" s="844"/>
      <c r="BJ40" s="840" t="s">
        <v>273</v>
      </c>
      <c r="BK40" s="841"/>
      <c r="BL40" s="841"/>
      <c r="BM40" s="841"/>
      <c r="BN40" s="844"/>
      <c r="BO40" s="840" t="s">
        <v>352</v>
      </c>
      <c r="BP40" s="841"/>
      <c r="BQ40" s="841"/>
      <c r="BR40" s="841"/>
      <c r="BS40" s="842"/>
      <c r="BT40" s="843" t="s">
        <v>438</v>
      </c>
      <c r="BU40" s="841"/>
      <c r="BV40" s="841"/>
      <c r="BW40" s="841"/>
      <c r="BX40" s="844"/>
      <c r="BY40" s="841" t="s">
        <v>272</v>
      </c>
      <c r="BZ40" s="841"/>
      <c r="CA40" s="841"/>
      <c r="CB40" s="841"/>
      <c r="CC40" s="844"/>
      <c r="CD40" s="840" t="s">
        <v>273</v>
      </c>
      <c r="CE40" s="841"/>
      <c r="CF40" s="841"/>
      <c r="CG40" s="841"/>
      <c r="CH40" s="844"/>
      <c r="CI40" s="840" t="s">
        <v>439</v>
      </c>
      <c r="CJ40" s="841"/>
      <c r="CK40" s="841"/>
      <c r="CL40" s="841"/>
      <c r="CM40" s="844"/>
      <c r="CN40" s="840" t="s">
        <v>350</v>
      </c>
      <c r="CO40" s="841"/>
      <c r="CP40" s="841"/>
      <c r="CQ40" s="841"/>
      <c r="CR40" s="842"/>
      <c r="CS40" s="843" t="s">
        <v>440</v>
      </c>
      <c r="CT40" s="841"/>
      <c r="CU40" s="841"/>
      <c r="CV40" s="841"/>
      <c r="CW40" s="841"/>
      <c r="CX40" s="840" t="s">
        <v>441</v>
      </c>
      <c r="CY40" s="841"/>
      <c r="CZ40" s="841"/>
      <c r="DA40" s="841"/>
      <c r="DB40" s="844"/>
      <c r="DC40" s="840" t="s">
        <v>273</v>
      </c>
      <c r="DD40" s="841"/>
      <c r="DE40" s="841"/>
      <c r="DF40" s="841"/>
      <c r="DG40" s="844"/>
      <c r="DH40" s="840" t="s">
        <v>273</v>
      </c>
      <c r="DI40" s="841"/>
      <c r="DJ40" s="841"/>
      <c r="DK40" s="841"/>
      <c r="DL40" s="842"/>
      <c r="DM40" s="269"/>
      <c r="DN40" s="214"/>
      <c r="DO40" s="180"/>
      <c r="DP40" s="254"/>
      <c r="DQ40" s="214"/>
      <c r="DR40" s="214"/>
      <c r="DS40" s="214"/>
      <c r="DT40" s="180"/>
      <c r="DU40" s="254"/>
      <c r="DV40" s="214"/>
      <c r="DW40" s="214"/>
      <c r="DX40" s="214"/>
      <c r="DY40" s="214"/>
      <c r="DZ40" s="214"/>
      <c r="EA40" s="214"/>
      <c r="EB40" s="214"/>
      <c r="EC40" s="214"/>
      <c r="ED40" s="180"/>
      <c r="EE40" s="214"/>
      <c r="EF40" s="214"/>
    </row>
    <row r="41" spans="1:151" s="204" customFormat="1" ht="14.25" thickTop="1" thickBot="1">
      <c r="A41" s="907" t="s">
        <v>70</v>
      </c>
      <c r="B41" s="908"/>
      <c r="C41" s="908"/>
      <c r="D41" s="908"/>
      <c r="E41" s="908"/>
      <c r="F41" s="909"/>
      <c r="G41" s="910" t="s">
        <v>273</v>
      </c>
      <c r="H41" s="908"/>
      <c r="I41" s="908"/>
      <c r="J41" s="908"/>
      <c r="K41" s="909"/>
      <c r="L41" s="910" t="s">
        <v>273</v>
      </c>
      <c r="M41" s="908"/>
      <c r="N41" s="908"/>
      <c r="O41" s="908"/>
      <c r="P41" s="909"/>
      <c r="Q41" s="910" t="s">
        <v>400</v>
      </c>
      <c r="R41" s="908"/>
      <c r="S41" s="908"/>
      <c r="T41" s="908"/>
      <c r="U41" s="911"/>
      <c r="V41" s="912" t="s">
        <v>273</v>
      </c>
      <c r="W41" s="908"/>
      <c r="X41" s="908"/>
      <c r="Y41" s="908"/>
      <c r="Z41" s="911"/>
      <c r="AA41" s="912" t="s">
        <v>273</v>
      </c>
      <c r="AB41" s="908"/>
      <c r="AC41" s="908"/>
      <c r="AD41" s="908"/>
      <c r="AE41" s="911"/>
      <c r="AF41" s="912" t="s">
        <v>356</v>
      </c>
      <c r="AG41" s="908"/>
      <c r="AH41" s="908"/>
      <c r="AI41" s="908"/>
      <c r="AJ41" s="911"/>
      <c r="AK41" s="912" t="s">
        <v>273</v>
      </c>
      <c r="AL41" s="908"/>
      <c r="AM41" s="908"/>
      <c r="AN41" s="908"/>
      <c r="AO41" s="909"/>
      <c r="AP41" s="910" t="s">
        <v>351</v>
      </c>
      <c r="AQ41" s="908"/>
      <c r="AR41" s="908"/>
      <c r="AS41" s="908"/>
      <c r="AT41" s="911"/>
      <c r="AU41" s="912" t="s">
        <v>442</v>
      </c>
      <c r="AV41" s="908"/>
      <c r="AW41" s="908"/>
      <c r="AX41" s="908"/>
      <c r="AY41" s="911"/>
      <c r="AZ41" s="912" t="s">
        <v>266</v>
      </c>
      <c r="BA41" s="908"/>
      <c r="BB41" s="908"/>
      <c r="BC41" s="908"/>
      <c r="BD41" s="911"/>
      <c r="BE41" s="912" t="s">
        <v>273</v>
      </c>
      <c r="BF41" s="908"/>
      <c r="BG41" s="908"/>
      <c r="BH41" s="908"/>
      <c r="BI41" s="911"/>
      <c r="BJ41" s="912" t="s">
        <v>393</v>
      </c>
      <c r="BK41" s="908"/>
      <c r="BL41" s="908"/>
      <c r="BM41" s="908"/>
      <c r="BN41" s="911"/>
      <c r="BO41" s="912" t="s">
        <v>352</v>
      </c>
      <c r="BP41" s="908"/>
      <c r="BQ41" s="908"/>
      <c r="BR41" s="908"/>
      <c r="BS41" s="909"/>
      <c r="BT41" s="910" t="s">
        <v>443</v>
      </c>
      <c r="BU41" s="908"/>
      <c r="BV41" s="908"/>
      <c r="BW41" s="908"/>
      <c r="BX41" s="911"/>
      <c r="BY41" s="912" t="s">
        <v>444</v>
      </c>
      <c r="BZ41" s="908"/>
      <c r="CA41" s="908"/>
      <c r="CB41" s="908"/>
      <c r="CC41" s="911"/>
      <c r="CD41" s="912" t="s">
        <v>306</v>
      </c>
      <c r="CE41" s="908"/>
      <c r="CF41" s="908"/>
      <c r="CG41" s="908"/>
      <c r="CH41" s="911"/>
      <c r="CI41" s="912" t="s">
        <v>445</v>
      </c>
      <c r="CJ41" s="908"/>
      <c r="CK41" s="908"/>
      <c r="CL41" s="908"/>
      <c r="CM41" s="911"/>
      <c r="CN41" s="912" t="s">
        <v>392</v>
      </c>
      <c r="CO41" s="908"/>
      <c r="CP41" s="908"/>
      <c r="CQ41" s="908"/>
      <c r="CR41" s="909"/>
      <c r="CS41" s="910" t="s">
        <v>446</v>
      </c>
      <c r="CT41" s="908"/>
      <c r="CU41" s="908"/>
      <c r="CV41" s="908"/>
      <c r="CW41" s="911"/>
      <c r="CX41" s="912" t="s">
        <v>447</v>
      </c>
      <c r="CY41" s="908"/>
      <c r="CZ41" s="908"/>
      <c r="DA41" s="908"/>
      <c r="DB41" s="911"/>
      <c r="DC41" s="912" t="s">
        <v>273</v>
      </c>
      <c r="DD41" s="908"/>
      <c r="DE41" s="908"/>
      <c r="DF41" s="908"/>
      <c r="DG41" s="911"/>
      <c r="DH41" s="912" t="s">
        <v>273</v>
      </c>
      <c r="DI41" s="908"/>
      <c r="DJ41" s="908"/>
      <c r="DK41" s="908"/>
      <c r="DL41" s="909"/>
      <c r="DM41" s="269"/>
      <c r="DN41" s="214"/>
      <c r="DO41" s="180"/>
      <c r="DP41" s="254"/>
      <c r="DQ41" s="214"/>
      <c r="DR41" s="214"/>
      <c r="DS41" s="214"/>
      <c r="DT41" s="180"/>
      <c r="DU41" s="254"/>
      <c r="DV41" s="214"/>
      <c r="DW41" s="214"/>
      <c r="DX41" s="214"/>
      <c r="DY41" s="214"/>
      <c r="DZ41" s="214"/>
      <c r="EA41" s="214"/>
      <c r="EB41" s="214"/>
      <c r="EC41" s="214"/>
      <c r="ED41" s="180"/>
      <c r="EE41" s="214"/>
      <c r="EF41" s="214"/>
    </row>
    <row r="42" spans="1:151" s="204" customFormat="1" ht="14.25" thickTop="1" thickBot="1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214"/>
      <c r="AB42" s="214"/>
      <c r="AC42" s="214"/>
      <c r="AD42" s="214"/>
      <c r="AE42" s="214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0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0"/>
      <c r="DX42" s="180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0"/>
      <c r="EM42" s="180"/>
      <c r="EN42" s="180"/>
      <c r="EO42" s="180"/>
      <c r="EP42" s="180"/>
      <c r="EQ42" s="180"/>
      <c r="ER42" s="180"/>
      <c r="ES42" s="180"/>
      <c r="ET42" s="180"/>
      <c r="EU42" s="180"/>
    </row>
    <row r="43" spans="1:151" s="204" customFormat="1" ht="18.75" customHeight="1" thickTop="1">
      <c r="A43" s="886" t="s">
        <v>6</v>
      </c>
      <c r="B43" s="889" t="s">
        <v>378</v>
      </c>
      <c r="C43" s="890"/>
      <c r="D43" s="890"/>
      <c r="E43" s="890"/>
      <c r="F43" s="890"/>
      <c r="G43" s="890"/>
      <c r="H43" s="890"/>
      <c r="I43" s="890"/>
      <c r="J43" s="890"/>
      <c r="K43" s="891"/>
      <c r="L43" s="895" t="s">
        <v>379</v>
      </c>
      <c r="M43" s="896"/>
      <c r="N43" s="896"/>
      <c r="O43" s="896"/>
      <c r="P43" s="896"/>
      <c r="Q43" s="896"/>
      <c r="R43" s="896"/>
      <c r="S43" s="896"/>
      <c r="T43" s="896"/>
      <c r="U43" s="896"/>
      <c r="V43" s="896"/>
      <c r="W43" s="896"/>
      <c r="X43" s="896"/>
      <c r="Y43" s="896"/>
      <c r="Z43" s="896"/>
      <c r="AA43" s="896"/>
      <c r="AB43" s="896"/>
      <c r="AC43" s="896"/>
      <c r="AD43" s="896"/>
      <c r="AE43" s="896"/>
      <c r="AF43" s="896"/>
      <c r="AG43" s="896"/>
      <c r="AH43" s="896"/>
      <c r="AI43" s="896"/>
      <c r="AJ43" s="896"/>
      <c r="AK43" s="897" t="s">
        <v>380</v>
      </c>
      <c r="AL43" s="898"/>
      <c r="AM43" s="898"/>
      <c r="AN43" s="898"/>
      <c r="AO43" s="898"/>
      <c r="AP43" s="898"/>
      <c r="AQ43" s="898"/>
      <c r="AR43" s="898"/>
      <c r="AS43" s="898"/>
      <c r="AT43" s="898"/>
      <c r="AU43" s="898"/>
      <c r="AV43" s="898"/>
      <c r="AW43" s="898"/>
      <c r="AX43" s="898"/>
      <c r="AY43" s="898"/>
      <c r="AZ43" s="898"/>
      <c r="BA43" s="898"/>
      <c r="BB43" s="898"/>
      <c r="BC43" s="898"/>
      <c r="BD43" s="898"/>
      <c r="BE43" s="898"/>
      <c r="BF43" s="898"/>
      <c r="BG43" s="898"/>
      <c r="BH43" s="898"/>
      <c r="BI43" s="898"/>
      <c r="BJ43" s="897" t="s">
        <v>381</v>
      </c>
      <c r="BK43" s="898"/>
      <c r="BL43" s="898"/>
      <c r="BM43" s="898"/>
      <c r="BN43" s="898"/>
      <c r="BO43" s="898"/>
      <c r="BP43" s="898"/>
      <c r="BQ43" s="898"/>
      <c r="BR43" s="898"/>
      <c r="BS43" s="898"/>
      <c r="BT43" s="898"/>
      <c r="BU43" s="898"/>
      <c r="BV43" s="898"/>
      <c r="BW43" s="898"/>
      <c r="BX43" s="898"/>
      <c r="BY43" s="898"/>
      <c r="BZ43" s="898"/>
      <c r="CA43" s="898"/>
      <c r="CB43" s="898"/>
      <c r="CC43" s="898"/>
      <c r="CD43" s="898"/>
      <c r="CE43" s="898"/>
      <c r="CF43" s="898"/>
      <c r="CG43" s="898"/>
      <c r="CH43" s="899"/>
      <c r="CI43" s="897" t="s">
        <v>382</v>
      </c>
      <c r="CJ43" s="898"/>
      <c r="CK43" s="898"/>
      <c r="CL43" s="898"/>
      <c r="CM43" s="898"/>
      <c r="CN43" s="898"/>
      <c r="CO43" s="898"/>
      <c r="CP43" s="898"/>
      <c r="CQ43" s="898"/>
      <c r="CR43" s="898"/>
      <c r="CS43" s="898"/>
      <c r="CT43" s="898"/>
      <c r="CU43" s="898"/>
      <c r="CV43" s="898"/>
      <c r="CW43" s="898"/>
      <c r="CX43" s="898"/>
      <c r="CY43" s="898"/>
      <c r="CZ43" s="898"/>
      <c r="DA43" s="898"/>
      <c r="DB43" s="898"/>
      <c r="DC43" s="898"/>
      <c r="DD43" s="898"/>
      <c r="DE43" s="898"/>
      <c r="DF43" s="898"/>
      <c r="DG43" s="898"/>
      <c r="DH43" s="897" t="s">
        <v>383</v>
      </c>
      <c r="DI43" s="898"/>
      <c r="DJ43" s="898"/>
      <c r="DK43" s="898"/>
      <c r="DL43" s="898"/>
      <c r="DM43" s="898"/>
      <c r="DN43" s="898"/>
      <c r="DO43" s="898"/>
      <c r="DP43" s="898"/>
      <c r="DQ43" s="898"/>
      <c r="DR43" s="898"/>
      <c r="DS43" s="898"/>
      <c r="DT43" s="898"/>
      <c r="DU43" s="898"/>
      <c r="DV43" s="898"/>
      <c r="DW43" s="898"/>
      <c r="DX43" s="898"/>
      <c r="DY43" s="898"/>
      <c r="DZ43" s="898"/>
      <c r="EA43" s="898"/>
      <c r="EB43" s="898"/>
      <c r="EC43" s="898"/>
      <c r="ED43" s="898"/>
      <c r="EE43" s="898"/>
      <c r="EF43" s="900"/>
      <c r="EG43" s="180"/>
      <c r="EH43" s="180"/>
      <c r="EI43" s="180"/>
      <c r="EJ43" s="180"/>
      <c r="EK43" s="180"/>
      <c r="EL43" s="180"/>
      <c r="EM43" s="180"/>
      <c r="EN43" s="180"/>
      <c r="EO43" s="180"/>
      <c r="EP43" s="180"/>
      <c r="EQ43" s="180"/>
      <c r="ER43" s="180"/>
      <c r="ES43" s="180"/>
      <c r="ET43" s="180"/>
      <c r="EU43" s="180"/>
    </row>
    <row r="44" spans="1:151" s="204" customFormat="1" ht="18.75" customHeight="1">
      <c r="A44" s="887"/>
      <c r="B44" s="892"/>
      <c r="C44" s="893"/>
      <c r="D44" s="893"/>
      <c r="E44" s="893"/>
      <c r="F44" s="893"/>
      <c r="G44" s="893"/>
      <c r="H44" s="893"/>
      <c r="I44" s="893"/>
      <c r="J44" s="893"/>
      <c r="K44" s="894"/>
      <c r="L44" s="901" t="s">
        <v>318</v>
      </c>
      <c r="M44" s="901"/>
      <c r="N44" s="901"/>
      <c r="O44" s="901"/>
      <c r="P44" s="901"/>
      <c r="Q44" s="901"/>
      <c r="R44" s="901"/>
      <c r="S44" s="901"/>
      <c r="T44" s="901"/>
      <c r="U44" s="902"/>
      <c r="V44" s="903" t="s">
        <v>319</v>
      </c>
      <c r="W44" s="901"/>
      <c r="X44" s="901"/>
      <c r="Y44" s="901"/>
      <c r="Z44" s="901"/>
      <c r="AA44" s="901"/>
      <c r="AB44" s="901"/>
      <c r="AC44" s="901"/>
      <c r="AD44" s="901"/>
      <c r="AE44" s="901"/>
      <c r="AF44" s="901"/>
      <c r="AG44" s="901"/>
      <c r="AH44" s="901"/>
      <c r="AI44" s="901"/>
      <c r="AJ44" s="904"/>
      <c r="AK44" s="901" t="s">
        <v>318</v>
      </c>
      <c r="AL44" s="901"/>
      <c r="AM44" s="901"/>
      <c r="AN44" s="901"/>
      <c r="AO44" s="901"/>
      <c r="AP44" s="901"/>
      <c r="AQ44" s="901"/>
      <c r="AR44" s="901"/>
      <c r="AS44" s="901"/>
      <c r="AT44" s="902"/>
      <c r="AU44" s="903" t="s">
        <v>319</v>
      </c>
      <c r="AV44" s="901"/>
      <c r="AW44" s="901"/>
      <c r="AX44" s="901"/>
      <c r="AY44" s="901"/>
      <c r="AZ44" s="901"/>
      <c r="BA44" s="901"/>
      <c r="BB44" s="901"/>
      <c r="BC44" s="901"/>
      <c r="BD44" s="901"/>
      <c r="BE44" s="901"/>
      <c r="BF44" s="901"/>
      <c r="BG44" s="901"/>
      <c r="BH44" s="901"/>
      <c r="BI44" s="901"/>
      <c r="BJ44" s="905" t="s">
        <v>318</v>
      </c>
      <c r="BK44" s="901"/>
      <c r="BL44" s="901"/>
      <c r="BM44" s="901"/>
      <c r="BN44" s="901"/>
      <c r="BO44" s="901"/>
      <c r="BP44" s="901"/>
      <c r="BQ44" s="901"/>
      <c r="BR44" s="901"/>
      <c r="BS44" s="902"/>
      <c r="BT44" s="903" t="s">
        <v>319</v>
      </c>
      <c r="BU44" s="901"/>
      <c r="BV44" s="901"/>
      <c r="BW44" s="901"/>
      <c r="BX44" s="901"/>
      <c r="BY44" s="901"/>
      <c r="BZ44" s="901"/>
      <c r="CA44" s="901"/>
      <c r="CB44" s="901"/>
      <c r="CC44" s="901"/>
      <c r="CD44" s="901"/>
      <c r="CE44" s="901"/>
      <c r="CF44" s="901"/>
      <c r="CG44" s="901"/>
      <c r="CH44" s="904"/>
      <c r="CI44" s="905" t="s">
        <v>318</v>
      </c>
      <c r="CJ44" s="901"/>
      <c r="CK44" s="901"/>
      <c r="CL44" s="901"/>
      <c r="CM44" s="901"/>
      <c r="CN44" s="901"/>
      <c r="CO44" s="901"/>
      <c r="CP44" s="901"/>
      <c r="CQ44" s="901"/>
      <c r="CR44" s="902"/>
      <c r="CS44" s="903" t="s">
        <v>319</v>
      </c>
      <c r="CT44" s="901"/>
      <c r="CU44" s="901"/>
      <c r="CV44" s="901"/>
      <c r="CW44" s="901"/>
      <c r="CX44" s="901"/>
      <c r="CY44" s="901"/>
      <c r="CZ44" s="901"/>
      <c r="DA44" s="901"/>
      <c r="DB44" s="901"/>
      <c r="DC44" s="901"/>
      <c r="DD44" s="901"/>
      <c r="DE44" s="901"/>
      <c r="DF44" s="901"/>
      <c r="DG44" s="901"/>
      <c r="DH44" s="905" t="s">
        <v>318</v>
      </c>
      <c r="DI44" s="901"/>
      <c r="DJ44" s="901"/>
      <c r="DK44" s="901"/>
      <c r="DL44" s="901"/>
      <c r="DM44" s="901"/>
      <c r="DN44" s="901"/>
      <c r="DO44" s="901"/>
      <c r="DP44" s="901"/>
      <c r="DQ44" s="902"/>
      <c r="DR44" s="903" t="s">
        <v>319</v>
      </c>
      <c r="DS44" s="901"/>
      <c r="DT44" s="901"/>
      <c r="DU44" s="901"/>
      <c r="DV44" s="901"/>
      <c r="DW44" s="901"/>
      <c r="DX44" s="901"/>
      <c r="DY44" s="901"/>
      <c r="DZ44" s="901"/>
      <c r="EA44" s="901"/>
      <c r="EB44" s="901"/>
      <c r="EC44" s="901"/>
      <c r="ED44" s="901"/>
      <c r="EE44" s="901"/>
      <c r="EF44" s="906"/>
      <c r="EG44" s="180"/>
      <c r="EH44" s="180"/>
      <c r="EI44" s="180"/>
      <c r="EJ44" s="180"/>
      <c r="EK44" s="180"/>
      <c r="EL44" s="180"/>
      <c r="EM44" s="180"/>
      <c r="EN44" s="180"/>
      <c r="EO44" s="180"/>
      <c r="EP44" s="180"/>
      <c r="EQ44" s="180"/>
      <c r="ER44" s="180"/>
      <c r="ES44" s="180"/>
      <c r="ET44" s="180"/>
      <c r="EU44" s="180"/>
    </row>
    <row r="45" spans="1:151" s="204" customFormat="1" ht="18.75" customHeight="1">
      <c r="A45" s="887"/>
      <c r="B45" s="892"/>
      <c r="C45" s="893"/>
      <c r="D45" s="893"/>
      <c r="E45" s="893"/>
      <c r="F45" s="893"/>
      <c r="G45" s="893"/>
      <c r="H45" s="893"/>
      <c r="I45" s="893"/>
      <c r="J45" s="893"/>
      <c r="K45" s="894"/>
      <c r="L45" s="884" t="s">
        <v>322</v>
      </c>
      <c r="M45" s="871"/>
      <c r="N45" s="871"/>
      <c r="O45" s="871"/>
      <c r="P45" s="872"/>
      <c r="Q45" s="866" t="s">
        <v>164</v>
      </c>
      <c r="R45" s="866"/>
      <c r="S45" s="866"/>
      <c r="T45" s="866"/>
      <c r="U45" s="867"/>
      <c r="V45" s="870" t="s">
        <v>323</v>
      </c>
      <c r="W45" s="871"/>
      <c r="X45" s="871"/>
      <c r="Y45" s="871"/>
      <c r="Z45" s="872"/>
      <c r="AA45" s="870" t="s">
        <v>324</v>
      </c>
      <c r="AB45" s="871"/>
      <c r="AC45" s="871"/>
      <c r="AD45" s="871"/>
      <c r="AE45" s="872"/>
      <c r="AF45" s="870" t="s">
        <v>325</v>
      </c>
      <c r="AG45" s="871"/>
      <c r="AH45" s="871"/>
      <c r="AI45" s="871"/>
      <c r="AJ45" s="871"/>
      <c r="AK45" s="884" t="s">
        <v>322</v>
      </c>
      <c r="AL45" s="871"/>
      <c r="AM45" s="871"/>
      <c r="AN45" s="871"/>
      <c r="AO45" s="872"/>
      <c r="AP45" s="866" t="s">
        <v>164</v>
      </c>
      <c r="AQ45" s="866"/>
      <c r="AR45" s="866"/>
      <c r="AS45" s="866"/>
      <c r="AT45" s="867"/>
      <c r="AU45" s="870" t="s">
        <v>323</v>
      </c>
      <c r="AV45" s="871"/>
      <c r="AW45" s="871"/>
      <c r="AX45" s="871"/>
      <c r="AY45" s="872"/>
      <c r="AZ45" s="870" t="s">
        <v>324</v>
      </c>
      <c r="BA45" s="871"/>
      <c r="BB45" s="871"/>
      <c r="BC45" s="871"/>
      <c r="BD45" s="872"/>
      <c r="BE45" s="870" t="s">
        <v>325</v>
      </c>
      <c r="BF45" s="871"/>
      <c r="BG45" s="871"/>
      <c r="BH45" s="871"/>
      <c r="BI45" s="871"/>
      <c r="BJ45" s="884" t="s">
        <v>322</v>
      </c>
      <c r="BK45" s="871"/>
      <c r="BL45" s="871"/>
      <c r="BM45" s="871"/>
      <c r="BN45" s="872"/>
      <c r="BO45" s="866" t="s">
        <v>164</v>
      </c>
      <c r="BP45" s="866"/>
      <c r="BQ45" s="866"/>
      <c r="BR45" s="866"/>
      <c r="BS45" s="867"/>
      <c r="BT45" s="870" t="s">
        <v>323</v>
      </c>
      <c r="BU45" s="871"/>
      <c r="BV45" s="871"/>
      <c r="BW45" s="871"/>
      <c r="BX45" s="872"/>
      <c r="BY45" s="870" t="s">
        <v>324</v>
      </c>
      <c r="BZ45" s="871"/>
      <c r="CA45" s="871"/>
      <c r="CB45" s="871"/>
      <c r="CC45" s="872"/>
      <c r="CD45" s="870" t="s">
        <v>325</v>
      </c>
      <c r="CE45" s="871"/>
      <c r="CF45" s="871"/>
      <c r="CG45" s="871"/>
      <c r="CH45" s="882"/>
      <c r="CI45" s="884" t="s">
        <v>322</v>
      </c>
      <c r="CJ45" s="871"/>
      <c r="CK45" s="871"/>
      <c r="CL45" s="871"/>
      <c r="CM45" s="872"/>
      <c r="CN45" s="866" t="s">
        <v>164</v>
      </c>
      <c r="CO45" s="866"/>
      <c r="CP45" s="866"/>
      <c r="CQ45" s="866"/>
      <c r="CR45" s="867"/>
      <c r="CS45" s="870" t="s">
        <v>323</v>
      </c>
      <c r="CT45" s="871"/>
      <c r="CU45" s="871"/>
      <c r="CV45" s="871"/>
      <c r="CW45" s="872"/>
      <c r="CX45" s="870" t="s">
        <v>324</v>
      </c>
      <c r="CY45" s="871"/>
      <c r="CZ45" s="871"/>
      <c r="DA45" s="871"/>
      <c r="DB45" s="872"/>
      <c r="DC45" s="870" t="s">
        <v>325</v>
      </c>
      <c r="DD45" s="871"/>
      <c r="DE45" s="871"/>
      <c r="DF45" s="871"/>
      <c r="DG45" s="871"/>
      <c r="DH45" s="884" t="s">
        <v>322</v>
      </c>
      <c r="DI45" s="871"/>
      <c r="DJ45" s="871"/>
      <c r="DK45" s="871"/>
      <c r="DL45" s="872"/>
      <c r="DM45" s="866" t="s">
        <v>164</v>
      </c>
      <c r="DN45" s="866"/>
      <c r="DO45" s="866"/>
      <c r="DP45" s="866"/>
      <c r="DQ45" s="867"/>
      <c r="DR45" s="870" t="s">
        <v>323</v>
      </c>
      <c r="DS45" s="871"/>
      <c r="DT45" s="871"/>
      <c r="DU45" s="871"/>
      <c r="DV45" s="872"/>
      <c r="DW45" s="870" t="s">
        <v>324</v>
      </c>
      <c r="DX45" s="871"/>
      <c r="DY45" s="871"/>
      <c r="DZ45" s="871"/>
      <c r="EA45" s="872"/>
      <c r="EB45" s="870" t="s">
        <v>325</v>
      </c>
      <c r="EC45" s="871"/>
      <c r="ED45" s="871"/>
      <c r="EE45" s="871"/>
      <c r="EF45" s="876"/>
      <c r="EG45" s="180"/>
      <c r="EH45" s="180"/>
      <c r="EI45" s="180"/>
      <c r="EJ45" s="180"/>
      <c r="EK45" s="180"/>
      <c r="EL45" s="180"/>
      <c r="EM45" s="180"/>
      <c r="EN45" s="180"/>
      <c r="EO45" s="180"/>
      <c r="EP45" s="180"/>
      <c r="EQ45" s="180"/>
      <c r="ER45" s="180"/>
      <c r="ES45" s="180"/>
      <c r="ET45" s="180"/>
      <c r="EU45" s="180"/>
    </row>
    <row r="46" spans="1:151" s="204" customFormat="1" ht="18.75" customHeight="1" thickBot="1">
      <c r="A46" s="888"/>
      <c r="B46" s="885"/>
      <c r="C46" s="874"/>
      <c r="D46" s="874"/>
      <c r="E46" s="874"/>
      <c r="F46" s="874"/>
      <c r="G46" s="874"/>
      <c r="H46" s="874"/>
      <c r="I46" s="874"/>
      <c r="J46" s="874"/>
      <c r="K46" s="883"/>
      <c r="L46" s="885"/>
      <c r="M46" s="874"/>
      <c r="N46" s="874"/>
      <c r="O46" s="874"/>
      <c r="P46" s="875"/>
      <c r="Q46" s="868"/>
      <c r="R46" s="868"/>
      <c r="S46" s="868"/>
      <c r="T46" s="868"/>
      <c r="U46" s="869"/>
      <c r="V46" s="873"/>
      <c r="W46" s="874"/>
      <c r="X46" s="874"/>
      <c r="Y46" s="874"/>
      <c r="Z46" s="875"/>
      <c r="AA46" s="873"/>
      <c r="AB46" s="874"/>
      <c r="AC46" s="874"/>
      <c r="AD46" s="874"/>
      <c r="AE46" s="875"/>
      <c r="AF46" s="873"/>
      <c r="AG46" s="874"/>
      <c r="AH46" s="874"/>
      <c r="AI46" s="874"/>
      <c r="AJ46" s="874"/>
      <c r="AK46" s="885"/>
      <c r="AL46" s="874"/>
      <c r="AM46" s="874"/>
      <c r="AN46" s="874"/>
      <c r="AO46" s="875"/>
      <c r="AP46" s="868"/>
      <c r="AQ46" s="868"/>
      <c r="AR46" s="868"/>
      <c r="AS46" s="868"/>
      <c r="AT46" s="869"/>
      <c r="AU46" s="873"/>
      <c r="AV46" s="874"/>
      <c r="AW46" s="874"/>
      <c r="AX46" s="874"/>
      <c r="AY46" s="875"/>
      <c r="AZ46" s="873"/>
      <c r="BA46" s="874"/>
      <c r="BB46" s="874"/>
      <c r="BC46" s="874"/>
      <c r="BD46" s="875"/>
      <c r="BE46" s="873"/>
      <c r="BF46" s="874"/>
      <c r="BG46" s="874"/>
      <c r="BH46" s="874"/>
      <c r="BI46" s="874"/>
      <c r="BJ46" s="885"/>
      <c r="BK46" s="874"/>
      <c r="BL46" s="874"/>
      <c r="BM46" s="874"/>
      <c r="BN46" s="875"/>
      <c r="BO46" s="868"/>
      <c r="BP46" s="868"/>
      <c r="BQ46" s="868"/>
      <c r="BR46" s="868"/>
      <c r="BS46" s="869"/>
      <c r="BT46" s="873"/>
      <c r="BU46" s="874"/>
      <c r="BV46" s="874"/>
      <c r="BW46" s="874"/>
      <c r="BX46" s="875"/>
      <c r="BY46" s="873"/>
      <c r="BZ46" s="874"/>
      <c r="CA46" s="874"/>
      <c r="CB46" s="874"/>
      <c r="CC46" s="875"/>
      <c r="CD46" s="873"/>
      <c r="CE46" s="874"/>
      <c r="CF46" s="874"/>
      <c r="CG46" s="874"/>
      <c r="CH46" s="883"/>
      <c r="CI46" s="885"/>
      <c r="CJ46" s="874"/>
      <c r="CK46" s="874"/>
      <c r="CL46" s="874"/>
      <c r="CM46" s="875"/>
      <c r="CN46" s="868"/>
      <c r="CO46" s="868"/>
      <c r="CP46" s="868"/>
      <c r="CQ46" s="868"/>
      <c r="CR46" s="869"/>
      <c r="CS46" s="873"/>
      <c r="CT46" s="874"/>
      <c r="CU46" s="874"/>
      <c r="CV46" s="874"/>
      <c r="CW46" s="875"/>
      <c r="CX46" s="873"/>
      <c r="CY46" s="874"/>
      <c r="CZ46" s="874"/>
      <c r="DA46" s="874"/>
      <c r="DB46" s="875"/>
      <c r="DC46" s="873"/>
      <c r="DD46" s="874"/>
      <c r="DE46" s="874"/>
      <c r="DF46" s="874"/>
      <c r="DG46" s="874"/>
      <c r="DH46" s="885"/>
      <c r="DI46" s="874"/>
      <c r="DJ46" s="874"/>
      <c r="DK46" s="874"/>
      <c r="DL46" s="875"/>
      <c r="DM46" s="868"/>
      <c r="DN46" s="868"/>
      <c r="DO46" s="868"/>
      <c r="DP46" s="868"/>
      <c r="DQ46" s="869"/>
      <c r="DR46" s="873"/>
      <c r="DS46" s="874"/>
      <c r="DT46" s="874"/>
      <c r="DU46" s="874"/>
      <c r="DV46" s="875"/>
      <c r="DW46" s="873"/>
      <c r="DX46" s="874"/>
      <c r="DY46" s="874"/>
      <c r="DZ46" s="874"/>
      <c r="EA46" s="875"/>
      <c r="EB46" s="873"/>
      <c r="EC46" s="874"/>
      <c r="ED46" s="874"/>
      <c r="EE46" s="874"/>
      <c r="EF46" s="877"/>
      <c r="EG46" s="180"/>
      <c r="EH46" s="180"/>
      <c r="EI46" s="180"/>
      <c r="EJ46" s="180"/>
      <c r="EK46" s="180"/>
      <c r="EL46" s="180"/>
      <c r="EM46" s="180"/>
      <c r="EN46" s="180"/>
      <c r="EO46" s="180"/>
      <c r="EP46" s="180"/>
      <c r="EQ46" s="180"/>
      <c r="ER46" s="180"/>
      <c r="ES46" s="180"/>
      <c r="ET46" s="180"/>
      <c r="EU46" s="180"/>
    </row>
    <row r="47" spans="1:151" s="204" customFormat="1" ht="13.5" thickBot="1">
      <c r="A47" s="279" t="s">
        <v>262</v>
      </c>
      <c r="B47" s="878" t="s">
        <v>263</v>
      </c>
      <c r="C47" s="879"/>
      <c r="D47" s="879"/>
      <c r="E47" s="879"/>
      <c r="F47" s="879"/>
      <c r="G47" s="879"/>
      <c r="H47" s="879"/>
      <c r="I47" s="879"/>
      <c r="J47" s="879"/>
      <c r="K47" s="880"/>
      <c r="L47" s="860" t="s">
        <v>264</v>
      </c>
      <c r="M47" s="859"/>
      <c r="N47" s="859"/>
      <c r="O47" s="859"/>
      <c r="P47" s="861"/>
      <c r="Q47" s="858" t="s">
        <v>265</v>
      </c>
      <c r="R47" s="859"/>
      <c r="S47" s="859"/>
      <c r="T47" s="859"/>
      <c r="U47" s="861"/>
      <c r="V47" s="858" t="s">
        <v>275</v>
      </c>
      <c r="W47" s="859"/>
      <c r="X47" s="859"/>
      <c r="Y47" s="859"/>
      <c r="Z47" s="861"/>
      <c r="AA47" s="858" t="s">
        <v>276</v>
      </c>
      <c r="AB47" s="859"/>
      <c r="AC47" s="859"/>
      <c r="AD47" s="859"/>
      <c r="AE47" s="861"/>
      <c r="AF47" s="858" t="s">
        <v>277</v>
      </c>
      <c r="AG47" s="859"/>
      <c r="AH47" s="859"/>
      <c r="AI47" s="859"/>
      <c r="AJ47" s="859"/>
      <c r="AK47" s="860" t="s">
        <v>278</v>
      </c>
      <c r="AL47" s="859"/>
      <c r="AM47" s="859"/>
      <c r="AN47" s="859"/>
      <c r="AO47" s="861"/>
      <c r="AP47" s="859" t="s">
        <v>328</v>
      </c>
      <c r="AQ47" s="859"/>
      <c r="AR47" s="859"/>
      <c r="AS47" s="859"/>
      <c r="AT47" s="861"/>
      <c r="AU47" s="858" t="s">
        <v>329</v>
      </c>
      <c r="AV47" s="859"/>
      <c r="AW47" s="859"/>
      <c r="AX47" s="859"/>
      <c r="AY47" s="861"/>
      <c r="AZ47" s="858" t="s">
        <v>330</v>
      </c>
      <c r="BA47" s="859"/>
      <c r="BB47" s="859"/>
      <c r="BC47" s="859"/>
      <c r="BD47" s="861"/>
      <c r="BE47" s="858" t="s">
        <v>331</v>
      </c>
      <c r="BF47" s="859"/>
      <c r="BG47" s="859"/>
      <c r="BH47" s="859"/>
      <c r="BI47" s="859"/>
      <c r="BJ47" s="860" t="s">
        <v>332</v>
      </c>
      <c r="BK47" s="859"/>
      <c r="BL47" s="859"/>
      <c r="BM47" s="859"/>
      <c r="BN47" s="861"/>
      <c r="BO47" s="859" t="s">
        <v>333</v>
      </c>
      <c r="BP47" s="859"/>
      <c r="BQ47" s="859"/>
      <c r="BR47" s="859"/>
      <c r="BS47" s="861"/>
      <c r="BT47" s="858" t="s">
        <v>334</v>
      </c>
      <c r="BU47" s="859"/>
      <c r="BV47" s="859"/>
      <c r="BW47" s="859"/>
      <c r="BX47" s="861"/>
      <c r="BY47" s="858" t="s">
        <v>335</v>
      </c>
      <c r="BZ47" s="859"/>
      <c r="CA47" s="859"/>
      <c r="CB47" s="859"/>
      <c r="CC47" s="861"/>
      <c r="CD47" s="858" t="s">
        <v>336</v>
      </c>
      <c r="CE47" s="859"/>
      <c r="CF47" s="859"/>
      <c r="CG47" s="859"/>
      <c r="CH47" s="881"/>
      <c r="CI47" s="860" t="s">
        <v>337</v>
      </c>
      <c r="CJ47" s="859"/>
      <c r="CK47" s="859"/>
      <c r="CL47" s="859"/>
      <c r="CM47" s="861"/>
      <c r="CN47" s="859" t="s">
        <v>338</v>
      </c>
      <c r="CO47" s="859"/>
      <c r="CP47" s="859"/>
      <c r="CQ47" s="859"/>
      <c r="CR47" s="861"/>
      <c r="CS47" s="858" t="s">
        <v>339</v>
      </c>
      <c r="CT47" s="859"/>
      <c r="CU47" s="859"/>
      <c r="CV47" s="859"/>
      <c r="CW47" s="861"/>
      <c r="CX47" s="858" t="s">
        <v>340</v>
      </c>
      <c r="CY47" s="859"/>
      <c r="CZ47" s="859"/>
      <c r="DA47" s="859"/>
      <c r="DB47" s="861"/>
      <c r="DC47" s="858" t="s">
        <v>341</v>
      </c>
      <c r="DD47" s="859"/>
      <c r="DE47" s="859"/>
      <c r="DF47" s="859"/>
      <c r="DG47" s="859"/>
      <c r="DH47" s="860" t="s">
        <v>342</v>
      </c>
      <c r="DI47" s="859"/>
      <c r="DJ47" s="859"/>
      <c r="DK47" s="859"/>
      <c r="DL47" s="861"/>
      <c r="DM47" s="859" t="s">
        <v>343</v>
      </c>
      <c r="DN47" s="859"/>
      <c r="DO47" s="859"/>
      <c r="DP47" s="859"/>
      <c r="DQ47" s="861"/>
      <c r="DR47" s="862" t="s">
        <v>344</v>
      </c>
      <c r="DS47" s="863"/>
      <c r="DT47" s="863"/>
      <c r="DU47" s="863"/>
      <c r="DV47" s="864"/>
      <c r="DW47" s="862" t="s">
        <v>345</v>
      </c>
      <c r="DX47" s="863"/>
      <c r="DY47" s="863"/>
      <c r="DZ47" s="863"/>
      <c r="EA47" s="864"/>
      <c r="EB47" s="862" t="s">
        <v>346</v>
      </c>
      <c r="EC47" s="863"/>
      <c r="ED47" s="863"/>
      <c r="EE47" s="863"/>
      <c r="EF47" s="865"/>
      <c r="EG47" s="208"/>
      <c r="EH47" s="208"/>
      <c r="EI47" s="208"/>
      <c r="EJ47" s="208"/>
      <c r="EK47" s="208"/>
      <c r="EL47" s="208"/>
      <c r="EM47" s="208"/>
      <c r="EN47" s="208"/>
      <c r="EO47" s="208"/>
      <c r="EP47" s="208"/>
      <c r="EQ47" s="208"/>
      <c r="ER47" s="208"/>
      <c r="ES47" s="208"/>
      <c r="ET47" s="208"/>
      <c r="EU47" s="208"/>
    </row>
    <row r="48" spans="1:151" s="204" customFormat="1" ht="12.75">
      <c r="A48" s="229">
        <v>1</v>
      </c>
      <c r="B48" s="230"/>
      <c r="C48" s="230" t="s">
        <v>384</v>
      </c>
      <c r="D48" s="280"/>
      <c r="E48" s="280"/>
      <c r="F48" s="280"/>
      <c r="G48" s="280"/>
      <c r="H48" s="280"/>
      <c r="I48" s="280"/>
      <c r="J48" s="280"/>
      <c r="K48" s="281"/>
      <c r="L48" s="856" t="s">
        <v>448</v>
      </c>
      <c r="M48" s="853"/>
      <c r="N48" s="853"/>
      <c r="O48" s="853"/>
      <c r="P48" s="854"/>
      <c r="Q48" s="853" t="s">
        <v>392</v>
      </c>
      <c r="R48" s="853"/>
      <c r="S48" s="853"/>
      <c r="T48" s="853"/>
      <c r="U48" s="854"/>
      <c r="V48" s="852" t="s">
        <v>273</v>
      </c>
      <c r="W48" s="853"/>
      <c r="X48" s="853"/>
      <c r="Y48" s="853"/>
      <c r="Z48" s="854"/>
      <c r="AA48" s="852" t="s">
        <v>273</v>
      </c>
      <c r="AB48" s="853"/>
      <c r="AC48" s="853"/>
      <c r="AD48" s="853"/>
      <c r="AE48" s="854"/>
      <c r="AF48" s="852" t="s">
        <v>273</v>
      </c>
      <c r="AG48" s="853"/>
      <c r="AH48" s="853"/>
      <c r="AI48" s="853"/>
      <c r="AJ48" s="855"/>
      <c r="AK48" s="856" t="s">
        <v>449</v>
      </c>
      <c r="AL48" s="853"/>
      <c r="AM48" s="853"/>
      <c r="AN48" s="853"/>
      <c r="AO48" s="854"/>
      <c r="AP48" s="853" t="s">
        <v>274</v>
      </c>
      <c r="AQ48" s="853"/>
      <c r="AR48" s="853"/>
      <c r="AS48" s="853"/>
      <c r="AT48" s="854"/>
      <c r="AU48" s="852" t="s">
        <v>279</v>
      </c>
      <c r="AV48" s="853"/>
      <c r="AW48" s="853"/>
      <c r="AX48" s="853"/>
      <c r="AY48" s="854"/>
      <c r="AZ48" s="852" t="s">
        <v>273</v>
      </c>
      <c r="BA48" s="853"/>
      <c r="BB48" s="853"/>
      <c r="BC48" s="853"/>
      <c r="BD48" s="854"/>
      <c r="BE48" s="852" t="s">
        <v>450</v>
      </c>
      <c r="BF48" s="853"/>
      <c r="BG48" s="853"/>
      <c r="BH48" s="853"/>
      <c r="BI48" s="855"/>
      <c r="BJ48" s="856" t="s">
        <v>451</v>
      </c>
      <c r="BK48" s="853"/>
      <c r="BL48" s="853"/>
      <c r="BM48" s="853"/>
      <c r="BN48" s="854"/>
      <c r="BO48" s="853" t="s">
        <v>393</v>
      </c>
      <c r="BP48" s="853"/>
      <c r="BQ48" s="853"/>
      <c r="BR48" s="853"/>
      <c r="BS48" s="854"/>
      <c r="BT48" s="852" t="s">
        <v>273</v>
      </c>
      <c r="BU48" s="853"/>
      <c r="BV48" s="853"/>
      <c r="BW48" s="853"/>
      <c r="BX48" s="854"/>
      <c r="BY48" s="852" t="s">
        <v>273</v>
      </c>
      <c r="BZ48" s="853"/>
      <c r="CA48" s="853"/>
      <c r="CB48" s="853"/>
      <c r="CC48" s="854"/>
      <c r="CD48" s="852" t="s">
        <v>273</v>
      </c>
      <c r="CE48" s="853"/>
      <c r="CF48" s="853"/>
      <c r="CG48" s="853"/>
      <c r="CH48" s="855"/>
      <c r="CI48" s="856" t="s">
        <v>452</v>
      </c>
      <c r="CJ48" s="853"/>
      <c r="CK48" s="853"/>
      <c r="CL48" s="853"/>
      <c r="CM48" s="854"/>
      <c r="CN48" s="853" t="s">
        <v>453</v>
      </c>
      <c r="CO48" s="853"/>
      <c r="CP48" s="853"/>
      <c r="CQ48" s="853"/>
      <c r="CR48" s="854"/>
      <c r="CS48" s="852" t="s">
        <v>273</v>
      </c>
      <c r="CT48" s="853"/>
      <c r="CU48" s="853"/>
      <c r="CV48" s="853"/>
      <c r="CW48" s="854"/>
      <c r="CX48" s="852" t="s">
        <v>273</v>
      </c>
      <c r="CY48" s="853"/>
      <c r="CZ48" s="853"/>
      <c r="DA48" s="853"/>
      <c r="DB48" s="854"/>
      <c r="DC48" s="852" t="s">
        <v>273</v>
      </c>
      <c r="DD48" s="853"/>
      <c r="DE48" s="853"/>
      <c r="DF48" s="853"/>
      <c r="DG48" s="855"/>
      <c r="DH48" s="856" t="s">
        <v>454</v>
      </c>
      <c r="DI48" s="853"/>
      <c r="DJ48" s="853"/>
      <c r="DK48" s="853"/>
      <c r="DL48" s="854"/>
      <c r="DM48" s="853" t="s">
        <v>415</v>
      </c>
      <c r="DN48" s="853"/>
      <c r="DO48" s="853"/>
      <c r="DP48" s="853"/>
      <c r="DQ48" s="854"/>
      <c r="DR48" s="852" t="s">
        <v>273</v>
      </c>
      <c r="DS48" s="853"/>
      <c r="DT48" s="853"/>
      <c r="DU48" s="853"/>
      <c r="DV48" s="854"/>
      <c r="DW48" s="852" t="s">
        <v>359</v>
      </c>
      <c r="DX48" s="853"/>
      <c r="DY48" s="853"/>
      <c r="DZ48" s="853"/>
      <c r="EA48" s="854"/>
      <c r="EB48" s="852" t="s">
        <v>365</v>
      </c>
      <c r="EC48" s="853"/>
      <c r="ED48" s="853"/>
      <c r="EE48" s="853"/>
      <c r="EF48" s="857"/>
      <c r="EG48" s="180"/>
      <c r="EH48" s="180"/>
      <c r="EI48" s="180"/>
      <c r="EJ48" s="180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</row>
    <row r="49" spans="1:151" s="204" customFormat="1" ht="12.75">
      <c r="A49" s="229">
        <v>2</v>
      </c>
      <c r="B49" s="232"/>
      <c r="C49" s="232" t="s">
        <v>387</v>
      </c>
      <c r="D49" s="256"/>
      <c r="E49" s="256"/>
      <c r="F49" s="256"/>
      <c r="G49" s="256"/>
      <c r="H49" s="256"/>
      <c r="I49" s="256"/>
      <c r="J49" s="256"/>
      <c r="K49" s="257"/>
      <c r="L49" s="850" t="s">
        <v>308</v>
      </c>
      <c r="M49" s="846"/>
      <c r="N49" s="846"/>
      <c r="O49" s="846"/>
      <c r="P49" s="847"/>
      <c r="Q49" s="846" t="s">
        <v>273</v>
      </c>
      <c r="R49" s="846"/>
      <c r="S49" s="846"/>
      <c r="T49" s="846"/>
      <c r="U49" s="847"/>
      <c r="V49" s="848" t="s">
        <v>273</v>
      </c>
      <c r="W49" s="846"/>
      <c r="X49" s="846"/>
      <c r="Y49" s="846"/>
      <c r="Z49" s="847"/>
      <c r="AA49" s="848" t="s">
        <v>273</v>
      </c>
      <c r="AB49" s="846"/>
      <c r="AC49" s="846"/>
      <c r="AD49" s="846"/>
      <c r="AE49" s="847"/>
      <c r="AF49" s="848" t="s">
        <v>273</v>
      </c>
      <c r="AG49" s="846"/>
      <c r="AH49" s="846"/>
      <c r="AI49" s="846"/>
      <c r="AJ49" s="849"/>
      <c r="AK49" s="850" t="s">
        <v>455</v>
      </c>
      <c r="AL49" s="846"/>
      <c r="AM49" s="846"/>
      <c r="AN49" s="846"/>
      <c r="AO49" s="847"/>
      <c r="AP49" s="846" t="s">
        <v>273</v>
      </c>
      <c r="AQ49" s="846"/>
      <c r="AR49" s="846"/>
      <c r="AS49" s="846"/>
      <c r="AT49" s="847"/>
      <c r="AU49" s="848" t="s">
        <v>273</v>
      </c>
      <c r="AV49" s="846"/>
      <c r="AW49" s="846"/>
      <c r="AX49" s="846"/>
      <c r="AY49" s="847"/>
      <c r="AZ49" s="848" t="s">
        <v>271</v>
      </c>
      <c r="BA49" s="846"/>
      <c r="BB49" s="846"/>
      <c r="BC49" s="846"/>
      <c r="BD49" s="847"/>
      <c r="BE49" s="848" t="s">
        <v>456</v>
      </c>
      <c r="BF49" s="846"/>
      <c r="BG49" s="846"/>
      <c r="BH49" s="846"/>
      <c r="BI49" s="849"/>
      <c r="BJ49" s="850" t="s">
        <v>457</v>
      </c>
      <c r="BK49" s="846"/>
      <c r="BL49" s="846"/>
      <c r="BM49" s="846"/>
      <c r="BN49" s="847"/>
      <c r="BO49" s="846" t="s">
        <v>273</v>
      </c>
      <c r="BP49" s="846"/>
      <c r="BQ49" s="846"/>
      <c r="BR49" s="846"/>
      <c r="BS49" s="847"/>
      <c r="BT49" s="848" t="s">
        <v>273</v>
      </c>
      <c r="BU49" s="846"/>
      <c r="BV49" s="846"/>
      <c r="BW49" s="846"/>
      <c r="BX49" s="847"/>
      <c r="BY49" s="848" t="s">
        <v>273</v>
      </c>
      <c r="BZ49" s="846"/>
      <c r="CA49" s="846"/>
      <c r="CB49" s="846"/>
      <c r="CC49" s="847"/>
      <c r="CD49" s="848" t="s">
        <v>273</v>
      </c>
      <c r="CE49" s="846"/>
      <c r="CF49" s="846"/>
      <c r="CG49" s="846"/>
      <c r="CH49" s="849"/>
      <c r="CI49" s="850" t="s">
        <v>458</v>
      </c>
      <c r="CJ49" s="846"/>
      <c r="CK49" s="846"/>
      <c r="CL49" s="846"/>
      <c r="CM49" s="847"/>
      <c r="CN49" s="846" t="s">
        <v>273</v>
      </c>
      <c r="CO49" s="846"/>
      <c r="CP49" s="846"/>
      <c r="CQ49" s="846"/>
      <c r="CR49" s="847"/>
      <c r="CS49" s="848" t="s">
        <v>306</v>
      </c>
      <c r="CT49" s="846"/>
      <c r="CU49" s="846"/>
      <c r="CV49" s="846"/>
      <c r="CW49" s="847"/>
      <c r="CX49" s="848" t="s">
        <v>459</v>
      </c>
      <c r="CY49" s="846"/>
      <c r="CZ49" s="846"/>
      <c r="DA49" s="846"/>
      <c r="DB49" s="847"/>
      <c r="DC49" s="848" t="s">
        <v>273</v>
      </c>
      <c r="DD49" s="846"/>
      <c r="DE49" s="846"/>
      <c r="DF49" s="846"/>
      <c r="DG49" s="849"/>
      <c r="DH49" s="850" t="s">
        <v>460</v>
      </c>
      <c r="DI49" s="846"/>
      <c r="DJ49" s="846"/>
      <c r="DK49" s="846"/>
      <c r="DL49" s="847"/>
      <c r="DM49" s="846" t="s">
        <v>388</v>
      </c>
      <c r="DN49" s="846"/>
      <c r="DO49" s="846"/>
      <c r="DP49" s="846"/>
      <c r="DQ49" s="847"/>
      <c r="DR49" s="848" t="s">
        <v>273</v>
      </c>
      <c r="DS49" s="846"/>
      <c r="DT49" s="846"/>
      <c r="DU49" s="846"/>
      <c r="DV49" s="847"/>
      <c r="DW49" s="848" t="s">
        <v>388</v>
      </c>
      <c r="DX49" s="846"/>
      <c r="DY49" s="846"/>
      <c r="DZ49" s="846"/>
      <c r="EA49" s="847"/>
      <c r="EB49" s="848" t="s">
        <v>268</v>
      </c>
      <c r="EC49" s="846"/>
      <c r="ED49" s="846"/>
      <c r="EE49" s="846"/>
      <c r="EF49" s="851"/>
      <c r="EG49" s="180"/>
      <c r="EH49" s="180"/>
      <c r="EI49" s="180"/>
      <c r="EJ49" s="180"/>
      <c r="EK49" s="180"/>
      <c r="EL49" s="180"/>
      <c r="EM49" s="180"/>
      <c r="EN49" s="180"/>
      <c r="EO49" s="180"/>
      <c r="EP49" s="180"/>
      <c r="EQ49" s="180"/>
      <c r="ER49" s="180"/>
      <c r="ES49" s="180"/>
      <c r="ET49" s="180"/>
      <c r="EU49" s="180"/>
    </row>
    <row r="50" spans="1:151" s="204" customFormat="1" ht="12.75">
      <c r="A50" s="229">
        <v>3</v>
      </c>
      <c r="B50" s="232"/>
      <c r="C50" s="232" t="s">
        <v>389</v>
      </c>
      <c r="D50" s="256"/>
      <c r="E50" s="256"/>
      <c r="F50" s="256"/>
      <c r="G50" s="256"/>
      <c r="H50" s="256"/>
      <c r="I50" s="256"/>
      <c r="J50" s="256"/>
      <c r="K50" s="257"/>
      <c r="L50" s="850" t="s">
        <v>461</v>
      </c>
      <c r="M50" s="846"/>
      <c r="N50" s="846"/>
      <c r="O50" s="846"/>
      <c r="P50" s="847"/>
      <c r="Q50" s="846" t="s">
        <v>368</v>
      </c>
      <c r="R50" s="846"/>
      <c r="S50" s="846"/>
      <c r="T50" s="846"/>
      <c r="U50" s="847"/>
      <c r="V50" s="848" t="s">
        <v>273</v>
      </c>
      <c r="W50" s="846"/>
      <c r="X50" s="846"/>
      <c r="Y50" s="846"/>
      <c r="Z50" s="847"/>
      <c r="AA50" s="848" t="s">
        <v>273</v>
      </c>
      <c r="AB50" s="846"/>
      <c r="AC50" s="846"/>
      <c r="AD50" s="846"/>
      <c r="AE50" s="847"/>
      <c r="AF50" s="848" t="s">
        <v>273</v>
      </c>
      <c r="AG50" s="846"/>
      <c r="AH50" s="846"/>
      <c r="AI50" s="846"/>
      <c r="AJ50" s="849"/>
      <c r="AK50" s="850" t="s">
        <v>462</v>
      </c>
      <c r="AL50" s="846"/>
      <c r="AM50" s="846"/>
      <c r="AN50" s="846"/>
      <c r="AO50" s="847"/>
      <c r="AP50" s="846" t="s">
        <v>273</v>
      </c>
      <c r="AQ50" s="846"/>
      <c r="AR50" s="846"/>
      <c r="AS50" s="846"/>
      <c r="AT50" s="847"/>
      <c r="AU50" s="848" t="s">
        <v>279</v>
      </c>
      <c r="AV50" s="846"/>
      <c r="AW50" s="846"/>
      <c r="AX50" s="846"/>
      <c r="AY50" s="847"/>
      <c r="AZ50" s="848" t="s">
        <v>271</v>
      </c>
      <c r="BA50" s="846"/>
      <c r="BB50" s="846"/>
      <c r="BC50" s="846"/>
      <c r="BD50" s="847"/>
      <c r="BE50" s="848" t="s">
        <v>395</v>
      </c>
      <c r="BF50" s="846"/>
      <c r="BG50" s="846"/>
      <c r="BH50" s="846"/>
      <c r="BI50" s="849"/>
      <c r="BJ50" s="850" t="s">
        <v>463</v>
      </c>
      <c r="BK50" s="846"/>
      <c r="BL50" s="846"/>
      <c r="BM50" s="846"/>
      <c r="BN50" s="847"/>
      <c r="BO50" s="846" t="s">
        <v>279</v>
      </c>
      <c r="BP50" s="846"/>
      <c r="BQ50" s="846"/>
      <c r="BR50" s="846"/>
      <c r="BS50" s="847"/>
      <c r="BT50" s="848" t="s">
        <v>273</v>
      </c>
      <c r="BU50" s="846"/>
      <c r="BV50" s="846"/>
      <c r="BW50" s="846"/>
      <c r="BX50" s="847"/>
      <c r="BY50" s="848" t="s">
        <v>273</v>
      </c>
      <c r="BZ50" s="846"/>
      <c r="CA50" s="846"/>
      <c r="CB50" s="846"/>
      <c r="CC50" s="847"/>
      <c r="CD50" s="848" t="s">
        <v>273</v>
      </c>
      <c r="CE50" s="846"/>
      <c r="CF50" s="846"/>
      <c r="CG50" s="846"/>
      <c r="CH50" s="849"/>
      <c r="CI50" s="850" t="s">
        <v>464</v>
      </c>
      <c r="CJ50" s="846"/>
      <c r="CK50" s="846"/>
      <c r="CL50" s="846"/>
      <c r="CM50" s="847"/>
      <c r="CN50" s="846" t="s">
        <v>444</v>
      </c>
      <c r="CO50" s="846"/>
      <c r="CP50" s="846"/>
      <c r="CQ50" s="846"/>
      <c r="CR50" s="847"/>
      <c r="CS50" s="848" t="s">
        <v>306</v>
      </c>
      <c r="CT50" s="846"/>
      <c r="CU50" s="846"/>
      <c r="CV50" s="846"/>
      <c r="CW50" s="847"/>
      <c r="CX50" s="848" t="s">
        <v>459</v>
      </c>
      <c r="CY50" s="846"/>
      <c r="CZ50" s="846"/>
      <c r="DA50" s="846"/>
      <c r="DB50" s="847"/>
      <c r="DC50" s="848" t="s">
        <v>273</v>
      </c>
      <c r="DD50" s="846"/>
      <c r="DE50" s="846"/>
      <c r="DF50" s="846"/>
      <c r="DG50" s="849"/>
      <c r="DH50" s="850" t="s">
        <v>465</v>
      </c>
      <c r="DI50" s="846"/>
      <c r="DJ50" s="846"/>
      <c r="DK50" s="846"/>
      <c r="DL50" s="847"/>
      <c r="DM50" s="846" t="s">
        <v>272</v>
      </c>
      <c r="DN50" s="846"/>
      <c r="DO50" s="846"/>
      <c r="DP50" s="846"/>
      <c r="DQ50" s="847"/>
      <c r="DR50" s="848" t="s">
        <v>273</v>
      </c>
      <c r="DS50" s="846"/>
      <c r="DT50" s="846"/>
      <c r="DU50" s="846"/>
      <c r="DV50" s="847"/>
      <c r="DW50" s="848" t="s">
        <v>466</v>
      </c>
      <c r="DX50" s="846"/>
      <c r="DY50" s="846"/>
      <c r="DZ50" s="846"/>
      <c r="EA50" s="847"/>
      <c r="EB50" s="848" t="s">
        <v>268</v>
      </c>
      <c r="EC50" s="846"/>
      <c r="ED50" s="846"/>
      <c r="EE50" s="846"/>
      <c r="EF50" s="851"/>
      <c r="EG50" s="180"/>
      <c r="EH50" s="180"/>
      <c r="EI50" s="180"/>
      <c r="EJ50" s="180"/>
      <c r="EK50" s="180"/>
      <c r="EL50" s="180"/>
      <c r="EM50" s="180"/>
      <c r="EN50" s="180"/>
      <c r="EO50" s="180"/>
      <c r="EP50" s="180"/>
      <c r="EQ50" s="180"/>
      <c r="ER50" s="180"/>
      <c r="ES50" s="180"/>
      <c r="ET50" s="180"/>
      <c r="EU50" s="180"/>
    </row>
    <row r="51" spans="1:151" s="204" customFormat="1" ht="13.5" thickBot="1">
      <c r="A51" s="243">
        <v>4</v>
      </c>
      <c r="B51" s="244"/>
      <c r="C51" s="244" t="s">
        <v>391</v>
      </c>
      <c r="D51" s="282"/>
      <c r="E51" s="282"/>
      <c r="F51" s="282"/>
      <c r="G51" s="282"/>
      <c r="H51" s="282"/>
      <c r="I51" s="282"/>
      <c r="J51" s="282"/>
      <c r="K51" s="283"/>
      <c r="L51" s="843" t="s">
        <v>467</v>
      </c>
      <c r="M51" s="841"/>
      <c r="N51" s="841"/>
      <c r="O51" s="841"/>
      <c r="P51" s="844"/>
      <c r="Q51" s="841" t="s">
        <v>355</v>
      </c>
      <c r="R51" s="841"/>
      <c r="S51" s="841"/>
      <c r="T51" s="841"/>
      <c r="U51" s="844"/>
      <c r="V51" s="840" t="s">
        <v>273</v>
      </c>
      <c r="W51" s="841"/>
      <c r="X51" s="841"/>
      <c r="Y51" s="841"/>
      <c r="Z51" s="844"/>
      <c r="AA51" s="840" t="s">
        <v>273</v>
      </c>
      <c r="AB51" s="841"/>
      <c r="AC51" s="841"/>
      <c r="AD51" s="841"/>
      <c r="AE51" s="844"/>
      <c r="AF51" s="840" t="s">
        <v>273</v>
      </c>
      <c r="AG51" s="841"/>
      <c r="AH51" s="841"/>
      <c r="AI51" s="841"/>
      <c r="AJ51" s="842"/>
      <c r="AK51" s="843" t="s">
        <v>468</v>
      </c>
      <c r="AL51" s="841"/>
      <c r="AM51" s="841"/>
      <c r="AN51" s="841"/>
      <c r="AO51" s="844"/>
      <c r="AP51" s="841" t="s">
        <v>274</v>
      </c>
      <c r="AQ51" s="841"/>
      <c r="AR51" s="841"/>
      <c r="AS51" s="841"/>
      <c r="AT51" s="844"/>
      <c r="AU51" s="840" t="s">
        <v>273</v>
      </c>
      <c r="AV51" s="841"/>
      <c r="AW51" s="841"/>
      <c r="AX51" s="841"/>
      <c r="AY51" s="844"/>
      <c r="AZ51" s="840" t="s">
        <v>273</v>
      </c>
      <c r="BA51" s="841"/>
      <c r="BB51" s="841"/>
      <c r="BC51" s="841"/>
      <c r="BD51" s="844"/>
      <c r="BE51" s="840" t="s">
        <v>469</v>
      </c>
      <c r="BF51" s="841"/>
      <c r="BG51" s="841"/>
      <c r="BH51" s="841"/>
      <c r="BI51" s="842"/>
      <c r="BJ51" s="843" t="s">
        <v>470</v>
      </c>
      <c r="BK51" s="841"/>
      <c r="BL51" s="841"/>
      <c r="BM51" s="841"/>
      <c r="BN51" s="844"/>
      <c r="BO51" s="841" t="s">
        <v>403</v>
      </c>
      <c r="BP51" s="841"/>
      <c r="BQ51" s="841"/>
      <c r="BR51" s="841"/>
      <c r="BS51" s="844"/>
      <c r="BT51" s="840" t="s">
        <v>273</v>
      </c>
      <c r="BU51" s="841"/>
      <c r="BV51" s="841"/>
      <c r="BW51" s="841"/>
      <c r="BX51" s="844"/>
      <c r="BY51" s="840" t="s">
        <v>273</v>
      </c>
      <c r="BZ51" s="841"/>
      <c r="CA51" s="841"/>
      <c r="CB51" s="841"/>
      <c r="CC51" s="844"/>
      <c r="CD51" s="840" t="s">
        <v>273</v>
      </c>
      <c r="CE51" s="841"/>
      <c r="CF51" s="841"/>
      <c r="CG51" s="841"/>
      <c r="CH51" s="842"/>
      <c r="CI51" s="843" t="s">
        <v>471</v>
      </c>
      <c r="CJ51" s="841"/>
      <c r="CK51" s="841"/>
      <c r="CL51" s="841"/>
      <c r="CM51" s="844"/>
      <c r="CN51" s="841" t="s">
        <v>472</v>
      </c>
      <c r="CO51" s="841"/>
      <c r="CP51" s="841"/>
      <c r="CQ51" s="841"/>
      <c r="CR51" s="844"/>
      <c r="CS51" s="840" t="s">
        <v>273</v>
      </c>
      <c r="CT51" s="841"/>
      <c r="CU51" s="841"/>
      <c r="CV51" s="841"/>
      <c r="CW51" s="844"/>
      <c r="CX51" s="840" t="s">
        <v>273</v>
      </c>
      <c r="CY51" s="841"/>
      <c r="CZ51" s="841"/>
      <c r="DA51" s="841"/>
      <c r="DB51" s="844"/>
      <c r="DC51" s="840" t="s">
        <v>273</v>
      </c>
      <c r="DD51" s="841"/>
      <c r="DE51" s="841"/>
      <c r="DF51" s="841"/>
      <c r="DG51" s="842"/>
      <c r="DH51" s="843" t="s">
        <v>473</v>
      </c>
      <c r="DI51" s="841"/>
      <c r="DJ51" s="841"/>
      <c r="DK51" s="841"/>
      <c r="DL51" s="844"/>
      <c r="DM51" s="841" t="s">
        <v>474</v>
      </c>
      <c r="DN51" s="841"/>
      <c r="DO51" s="841"/>
      <c r="DP51" s="841"/>
      <c r="DQ51" s="844"/>
      <c r="DR51" s="840" t="s">
        <v>273</v>
      </c>
      <c r="DS51" s="841"/>
      <c r="DT51" s="841"/>
      <c r="DU51" s="841"/>
      <c r="DV51" s="844"/>
      <c r="DW51" s="840" t="s">
        <v>393</v>
      </c>
      <c r="DX51" s="841"/>
      <c r="DY51" s="841"/>
      <c r="DZ51" s="841"/>
      <c r="EA51" s="844"/>
      <c r="EB51" s="840" t="s">
        <v>365</v>
      </c>
      <c r="EC51" s="841"/>
      <c r="ED51" s="841"/>
      <c r="EE51" s="841"/>
      <c r="EF51" s="845"/>
      <c r="EG51" s="180"/>
      <c r="EH51" s="180"/>
      <c r="EI51" s="180"/>
      <c r="EJ51" s="180"/>
      <c r="EK51" s="180"/>
      <c r="EL51" s="180"/>
      <c r="EM51" s="180"/>
      <c r="EN51" s="180"/>
      <c r="EO51" s="180"/>
      <c r="EP51" s="180"/>
      <c r="EQ51" s="180"/>
      <c r="ER51" s="180"/>
      <c r="ES51" s="180"/>
      <c r="ET51" s="180"/>
      <c r="EU51" s="180"/>
    </row>
    <row r="52" spans="1:151" ht="16.5" thickTop="1"/>
    <row r="53" spans="1:151">
      <c r="G53" s="284" t="s">
        <v>477</v>
      </c>
      <c r="H53" s="284"/>
      <c r="I53" s="284"/>
      <c r="J53" s="284"/>
      <c r="K53" s="285"/>
      <c r="L53" s="1014" t="s">
        <v>478</v>
      </c>
      <c r="M53" s="1014"/>
      <c r="N53" s="1014"/>
      <c r="O53" s="1014"/>
      <c r="P53" s="1014"/>
      <c r="Q53" s="1014"/>
      <c r="R53" s="1014"/>
      <c r="S53" s="1014"/>
      <c r="T53" s="1014"/>
      <c r="U53" s="1014"/>
      <c r="V53" s="1014"/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1014"/>
      <c r="AH53" s="1014"/>
      <c r="AI53" s="1014"/>
      <c r="AJ53" s="1014"/>
      <c r="DN53" s="292" t="s">
        <v>479</v>
      </c>
      <c r="DO53" s="292"/>
      <c r="DP53" s="292"/>
      <c r="DQ53" s="292"/>
      <c r="DR53" s="292"/>
      <c r="DS53" s="292"/>
      <c r="DT53" s="292"/>
      <c r="DU53" s="290"/>
      <c r="DV53" s="291"/>
      <c r="DW53" s="291"/>
      <c r="DX53" s="285"/>
      <c r="DY53" s="285"/>
      <c r="DZ53" s="285"/>
    </row>
    <row r="54" spans="1:151">
      <c r="G54" s="285"/>
      <c r="H54" s="285"/>
      <c r="I54" s="285"/>
      <c r="J54" s="285"/>
      <c r="K54" s="285"/>
      <c r="L54" s="1014"/>
      <c r="M54" s="1014"/>
      <c r="N54" s="1014"/>
      <c r="O54" s="1014"/>
      <c r="P54" s="1014"/>
      <c r="Q54" s="1014"/>
      <c r="R54" s="1014"/>
      <c r="S54" s="1014"/>
      <c r="T54" s="1014"/>
      <c r="U54" s="1014"/>
      <c r="V54" s="1014"/>
      <c r="W54" s="1014"/>
      <c r="X54" s="1014"/>
      <c r="Y54" s="1014"/>
      <c r="Z54" s="1014"/>
      <c r="AA54" s="1014"/>
      <c r="AB54" s="1014"/>
      <c r="AC54" s="1014"/>
      <c r="AD54" s="1014"/>
      <c r="AE54" s="1014"/>
      <c r="AF54" s="1014"/>
      <c r="AG54" s="1014"/>
      <c r="AH54" s="1014"/>
      <c r="AI54" s="1014"/>
      <c r="AJ54" s="1014"/>
      <c r="DN54" s="290"/>
      <c r="DO54" s="290"/>
      <c r="DP54" s="290"/>
      <c r="DQ54" s="290"/>
      <c r="DR54" s="290"/>
      <c r="DS54" s="290"/>
      <c r="DT54" s="290"/>
      <c r="DU54" s="290"/>
      <c r="DV54" s="291"/>
      <c r="DW54" s="291"/>
      <c r="DX54" s="171"/>
      <c r="DY54" s="285"/>
      <c r="DZ54" s="181"/>
    </row>
    <row r="55" spans="1:151" ht="19.5">
      <c r="G55" s="286"/>
      <c r="H55" s="287"/>
      <c r="I55" s="288"/>
      <c r="J55" s="288"/>
      <c r="K55" s="288"/>
      <c r="L55" s="289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85"/>
      <c r="Z55" s="285"/>
      <c r="AA55" s="285"/>
      <c r="AB55" s="285"/>
      <c r="AC55" s="285"/>
      <c r="AD55" s="290"/>
      <c r="AE55" s="290"/>
      <c r="AF55" s="291"/>
      <c r="AG55" s="291"/>
      <c r="AH55" s="285"/>
      <c r="AI55" s="285"/>
      <c r="AJ55" s="285"/>
      <c r="DN55" s="296"/>
      <c r="DO55" s="296"/>
      <c r="DP55" s="296"/>
      <c r="DQ55" s="296"/>
      <c r="DR55" s="296"/>
      <c r="DS55" s="296"/>
      <c r="DT55" s="296"/>
      <c r="DU55" s="296"/>
      <c r="DV55" s="297"/>
      <c r="DW55" s="297"/>
      <c r="DX55" s="170"/>
      <c r="DY55" s="170"/>
      <c r="DZ55" s="298"/>
    </row>
    <row r="56" spans="1:151" ht="19.5">
      <c r="G56" s="286"/>
      <c r="H56" s="287"/>
      <c r="I56" s="288"/>
      <c r="J56" s="288"/>
      <c r="K56" s="288"/>
      <c r="L56" s="171"/>
      <c r="M56" s="171"/>
      <c r="N56" s="171"/>
      <c r="O56" s="171"/>
      <c r="P56" s="171"/>
      <c r="Q56" s="171"/>
      <c r="R56" s="171"/>
      <c r="S56" s="171"/>
      <c r="T56" s="290"/>
      <c r="U56" s="290"/>
      <c r="V56" s="290"/>
      <c r="W56" s="290"/>
      <c r="DN56" s="299"/>
      <c r="DO56" s="296"/>
      <c r="DP56" s="296"/>
      <c r="DQ56" s="299"/>
      <c r="DR56" s="299"/>
      <c r="DS56" s="299"/>
      <c r="DT56" s="299"/>
      <c r="DU56" s="299"/>
      <c r="DV56" s="170"/>
      <c r="DW56" s="170"/>
      <c r="DX56" s="170"/>
      <c r="DY56" s="170"/>
      <c r="DZ56" s="298"/>
    </row>
    <row r="57" spans="1:151" ht="18">
      <c r="G57" s="286"/>
      <c r="H57" s="287"/>
      <c r="I57" s="288"/>
      <c r="J57" s="288"/>
      <c r="K57" s="288"/>
      <c r="L57" s="171"/>
      <c r="M57" s="171"/>
      <c r="N57" s="171"/>
      <c r="O57" s="171"/>
      <c r="P57" s="171"/>
      <c r="Q57" s="171"/>
      <c r="R57" s="171"/>
      <c r="S57" s="171"/>
      <c r="T57" s="290"/>
      <c r="U57" s="290"/>
      <c r="V57" s="290"/>
      <c r="W57" s="290"/>
      <c r="DN57" s="301" t="s">
        <v>480</v>
      </c>
      <c r="DO57" s="302"/>
      <c r="DP57" s="302"/>
      <c r="DQ57" s="300"/>
      <c r="DR57" s="300"/>
      <c r="DS57" s="300"/>
      <c r="DT57" s="300"/>
      <c r="DU57" s="300"/>
      <c r="DV57" s="170"/>
      <c r="DW57" s="170"/>
      <c r="DX57" s="170"/>
      <c r="DY57" s="170"/>
      <c r="DZ57" s="298"/>
    </row>
    <row r="58" spans="1:151" ht="19.5">
      <c r="G58" s="293"/>
      <c r="H58" s="294"/>
      <c r="I58" s="295"/>
      <c r="J58" s="295"/>
      <c r="K58" s="295"/>
      <c r="L58" s="170"/>
      <c r="M58" s="170"/>
      <c r="N58" s="170"/>
      <c r="O58" s="170"/>
      <c r="P58" s="170"/>
      <c r="Q58" s="170"/>
      <c r="R58" s="170"/>
      <c r="S58" s="170"/>
      <c r="T58" s="296"/>
      <c r="U58" s="296"/>
      <c r="V58" s="296"/>
      <c r="W58" s="296"/>
      <c r="DN58" s="170" t="s">
        <v>481</v>
      </c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298"/>
    </row>
    <row r="59" spans="1:151" ht="19.5"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299"/>
      <c r="U59" s="299"/>
      <c r="V59" s="299"/>
      <c r="W59" s="299"/>
    </row>
    <row r="60" spans="1:151" ht="19.5"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300"/>
      <c r="U60" s="300"/>
      <c r="V60" s="299"/>
      <c r="W60" s="299"/>
    </row>
    <row r="61" spans="1:151" ht="16.5"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</row>
  </sheetData>
  <mergeCells count="670">
    <mergeCell ref="L53:AJ54"/>
    <mergeCell ref="BE22:BI22"/>
    <mergeCell ref="AP16:AT17"/>
    <mergeCell ref="AU16:AY17"/>
    <mergeCell ref="AZ16:BD17"/>
    <mergeCell ref="BE16:BI17"/>
    <mergeCell ref="BJ16:BN17"/>
    <mergeCell ref="BO16:BS17"/>
    <mergeCell ref="A1:O1"/>
    <mergeCell ref="AU1:CN1"/>
    <mergeCell ref="P1:AD1"/>
    <mergeCell ref="AZ40:BD40"/>
    <mergeCell ref="BE40:BI40"/>
    <mergeCell ref="BJ40:BN40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AU2:CN4"/>
    <mergeCell ref="BA8:BB8"/>
    <mergeCell ref="BO8:BX8"/>
    <mergeCell ref="BY8:CH8"/>
    <mergeCell ref="BA9:BB9"/>
    <mergeCell ref="BO9:BX9"/>
    <mergeCell ref="BY9:CH9"/>
    <mergeCell ref="L51:P51"/>
    <mergeCell ref="Q51:U51"/>
    <mergeCell ref="V51:Z51"/>
    <mergeCell ref="AA51:AE51"/>
    <mergeCell ref="AF51:AJ51"/>
    <mergeCell ref="AK51:AO51"/>
    <mergeCell ref="AP51:AT51"/>
    <mergeCell ref="AU51:AY51"/>
    <mergeCell ref="AZ51:BD51"/>
    <mergeCell ref="BE51:BI51"/>
    <mergeCell ref="AU45:AY46"/>
    <mergeCell ref="AZ45:BD46"/>
    <mergeCell ref="BE45:BI46"/>
    <mergeCell ref="BJ45:BN46"/>
    <mergeCell ref="BO45:BS46"/>
    <mergeCell ref="AU40:AY40"/>
    <mergeCell ref="BT16:BX17"/>
    <mergeCell ref="BY16:CC17"/>
    <mergeCell ref="CD16:CH17"/>
    <mergeCell ref="DX5:DZ5"/>
    <mergeCell ref="EA5:EC5"/>
    <mergeCell ref="BA6:BB6"/>
    <mergeCell ref="BC6:BN6"/>
    <mergeCell ref="BO6:BX6"/>
    <mergeCell ref="BY6:CH6"/>
    <mergeCell ref="DX6:DZ6"/>
    <mergeCell ref="BA7:BB7"/>
    <mergeCell ref="BC7:BN7"/>
    <mergeCell ref="BO7:BX7"/>
    <mergeCell ref="BY7:CH7"/>
    <mergeCell ref="DX9:ED9"/>
    <mergeCell ref="EE9:EJ9"/>
    <mergeCell ref="BA10:BB10"/>
    <mergeCell ref="BO10:BX10"/>
    <mergeCell ref="BY10:CH10"/>
    <mergeCell ref="BA11:BB11"/>
    <mergeCell ref="BO11:BX11"/>
    <mergeCell ref="BY11:CH11"/>
    <mergeCell ref="BA12:BB12"/>
    <mergeCell ref="BO12:BX12"/>
    <mergeCell ref="BY12:CH12"/>
    <mergeCell ref="A13:A17"/>
    <mergeCell ref="B13:F17"/>
    <mergeCell ref="G13:K17"/>
    <mergeCell ref="L13:AJ14"/>
    <mergeCell ref="AK13:BI14"/>
    <mergeCell ref="BJ13:CH14"/>
    <mergeCell ref="CI13:DG14"/>
    <mergeCell ref="DH13:EA14"/>
    <mergeCell ref="L15:U15"/>
    <mergeCell ref="V15:AJ15"/>
    <mergeCell ref="AK15:AT15"/>
    <mergeCell ref="AU15:BI15"/>
    <mergeCell ref="BJ15:BS15"/>
    <mergeCell ref="BT15:CH15"/>
    <mergeCell ref="CI15:CR15"/>
    <mergeCell ref="CS15:DG15"/>
    <mergeCell ref="DH15:DQ15"/>
    <mergeCell ref="DR15:EA15"/>
    <mergeCell ref="L16:P17"/>
    <mergeCell ref="Q16:U17"/>
    <mergeCell ref="V16:Z17"/>
    <mergeCell ref="AA16:AE17"/>
    <mergeCell ref="AF16:AJ17"/>
    <mergeCell ref="AK16:AO17"/>
    <mergeCell ref="CI16:CM17"/>
    <mergeCell ref="CN16:CR17"/>
    <mergeCell ref="CS16:CW17"/>
    <mergeCell ref="CX16:DB17"/>
    <mergeCell ref="DC16:DG17"/>
    <mergeCell ref="DH16:DL17"/>
    <mergeCell ref="DM16:DQ17"/>
    <mergeCell ref="DR16:DV17"/>
    <mergeCell ref="DW16:EA17"/>
    <mergeCell ref="EB16:EF17"/>
    <mergeCell ref="B18:F18"/>
    <mergeCell ref="G18:K18"/>
    <mergeCell ref="L18:P18"/>
    <mergeCell ref="Q18:U18"/>
    <mergeCell ref="V18:Z18"/>
    <mergeCell ref="AA18:AE18"/>
    <mergeCell ref="AF18:AJ18"/>
    <mergeCell ref="AK18:AO18"/>
    <mergeCell ref="AP18:AT18"/>
    <mergeCell ref="AU18:AY18"/>
    <mergeCell ref="AZ18:BD18"/>
    <mergeCell ref="BE18:BI18"/>
    <mergeCell ref="BJ18:BN18"/>
    <mergeCell ref="BO18:BS18"/>
    <mergeCell ref="BT18:BX18"/>
    <mergeCell ref="BY18:CC18"/>
    <mergeCell ref="CD18:CH18"/>
    <mergeCell ref="CI18:CM18"/>
    <mergeCell ref="CN18:CR18"/>
    <mergeCell ref="CS18:CW18"/>
    <mergeCell ref="CX18:DB18"/>
    <mergeCell ref="DC18:DG18"/>
    <mergeCell ref="DH18:DL18"/>
    <mergeCell ref="DM18:DQ18"/>
    <mergeCell ref="DR18:DV18"/>
    <mergeCell ref="DW18:EA18"/>
    <mergeCell ref="EB18:EF18"/>
    <mergeCell ref="G19:K19"/>
    <mergeCell ref="L19:P19"/>
    <mergeCell ref="Q19:U19"/>
    <mergeCell ref="V19:Z19"/>
    <mergeCell ref="AA19:AE19"/>
    <mergeCell ref="AF19:AJ19"/>
    <mergeCell ref="AK19:AO19"/>
    <mergeCell ref="AP19:AT19"/>
    <mergeCell ref="AU19:AY19"/>
    <mergeCell ref="AZ19:BD19"/>
    <mergeCell ref="BE19:BI19"/>
    <mergeCell ref="BJ19:BN19"/>
    <mergeCell ref="BO19:BS19"/>
    <mergeCell ref="BT19:BX19"/>
    <mergeCell ref="BY19:CC19"/>
    <mergeCell ref="CD19:CH19"/>
    <mergeCell ref="CI19:CM19"/>
    <mergeCell ref="CN19:CR19"/>
    <mergeCell ref="CS19:CW19"/>
    <mergeCell ref="CX19:DB19"/>
    <mergeCell ref="DC19:DG19"/>
    <mergeCell ref="DH19:DL19"/>
    <mergeCell ref="DM19:DQ19"/>
    <mergeCell ref="DR19:DV19"/>
    <mergeCell ref="DW19:EA19"/>
    <mergeCell ref="EB19:EF19"/>
    <mergeCell ref="G20:K20"/>
    <mergeCell ref="L20:P20"/>
    <mergeCell ref="Q20:U20"/>
    <mergeCell ref="V20:Z20"/>
    <mergeCell ref="AK20:AO20"/>
    <mergeCell ref="AP20:AT20"/>
    <mergeCell ref="AU20:AY20"/>
    <mergeCell ref="BJ20:BN20"/>
    <mergeCell ref="BO20:BS20"/>
    <mergeCell ref="BT20:BX20"/>
    <mergeCell ref="CI20:CM20"/>
    <mergeCell ref="CN20:CR20"/>
    <mergeCell ref="CS20:CW20"/>
    <mergeCell ref="DH20:DL20"/>
    <mergeCell ref="DM20:DQ20"/>
    <mergeCell ref="DR20:DV20"/>
    <mergeCell ref="DW20:EA20"/>
    <mergeCell ref="EB20:EF20"/>
    <mergeCell ref="G21:K21"/>
    <mergeCell ref="L21:P21"/>
    <mergeCell ref="Q21:U21"/>
    <mergeCell ref="V21:Z21"/>
    <mergeCell ref="AK21:AO21"/>
    <mergeCell ref="AP21:AT21"/>
    <mergeCell ref="AU21:AY21"/>
    <mergeCell ref="BJ21:BN21"/>
    <mergeCell ref="BO21:BS21"/>
    <mergeCell ref="BT21:BX21"/>
    <mergeCell ref="CI21:CM21"/>
    <mergeCell ref="CN21:CR21"/>
    <mergeCell ref="CS21:CW21"/>
    <mergeCell ref="DH21:DL21"/>
    <mergeCell ref="DM21:DQ21"/>
    <mergeCell ref="DR21:DV21"/>
    <mergeCell ref="DW21:EA21"/>
    <mergeCell ref="EB21:EF21"/>
    <mergeCell ref="L22:P22"/>
    <mergeCell ref="Q22:U22"/>
    <mergeCell ref="V22:Z22"/>
    <mergeCell ref="AA22:AE22"/>
    <mergeCell ref="AF22:AJ22"/>
    <mergeCell ref="AK22:AO22"/>
    <mergeCell ref="AP22:AT22"/>
    <mergeCell ref="AU22:AY22"/>
    <mergeCell ref="AZ22:BD22"/>
    <mergeCell ref="BJ22:BN22"/>
    <mergeCell ref="BO22:BS22"/>
    <mergeCell ref="BT22:BX22"/>
    <mergeCell ref="BY22:CC22"/>
    <mergeCell ref="CD22:CH22"/>
    <mergeCell ref="CI22:CM22"/>
    <mergeCell ref="CN22:CR22"/>
    <mergeCell ref="CS22:CW22"/>
    <mergeCell ref="CX22:DB22"/>
    <mergeCell ref="DC22:DG22"/>
    <mergeCell ref="DH22:DL22"/>
    <mergeCell ref="DM22:DQ22"/>
    <mergeCell ref="DR22:DV22"/>
    <mergeCell ref="DW22:EA22"/>
    <mergeCell ref="EB22:EF22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U23:AY23"/>
    <mergeCell ref="AZ23:BD23"/>
    <mergeCell ref="BE23:BI23"/>
    <mergeCell ref="BJ23:BN23"/>
    <mergeCell ref="BO23:BS23"/>
    <mergeCell ref="BT23:BX23"/>
    <mergeCell ref="BY23:CC23"/>
    <mergeCell ref="CD23:CH23"/>
    <mergeCell ref="CI23:CM23"/>
    <mergeCell ref="CN23:CR23"/>
    <mergeCell ref="CS23:CW23"/>
    <mergeCell ref="CX23:DB23"/>
    <mergeCell ref="DC23:DG23"/>
    <mergeCell ref="DH23:DL23"/>
    <mergeCell ref="DM23:DQ23"/>
    <mergeCell ref="DR23:DV23"/>
    <mergeCell ref="DW23:EA23"/>
    <mergeCell ref="EB23:EF23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AU24:AY24"/>
    <mergeCell ref="AZ24:BD24"/>
    <mergeCell ref="BE24:BI24"/>
    <mergeCell ref="BJ24:BN24"/>
    <mergeCell ref="BO24:BS24"/>
    <mergeCell ref="BT24:BX24"/>
    <mergeCell ref="BY24:CC24"/>
    <mergeCell ref="CD24:CH24"/>
    <mergeCell ref="CI24:CM24"/>
    <mergeCell ref="CN24:CR24"/>
    <mergeCell ref="CS24:CW24"/>
    <mergeCell ref="CX24:DB24"/>
    <mergeCell ref="DC24:DG24"/>
    <mergeCell ref="DH24:DL24"/>
    <mergeCell ref="DM24:DQ24"/>
    <mergeCell ref="DR24:DV24"/>
    <mergeCell ref="DW24:EA24"/>
    <mergeCell ref="EB24:EF24"/>
    <mergeCell ref="L25:P25"/>
    <mergeCell ref="Q25:U25"/>
    <mergeCell ref="V25:Z25"/>
    <mergeCell ref="AA25:AE25"/>
    <mergeCell ref="AF25:AJ25"/>
    <mergeCell ref="AK25:AO25"/>
    <mergeCell ref="AP25:AT25"/>
    <mergeCell ref="AU25:AY25"/>
    <mergeCell ref="AZ25:BD25"/>
    <mergeCell ref="BE25:BI25"/>
    <mergeCell ref="BJ25:BN25"/>
    <mergeCell ref="BO25:BS25"/>
    <mergeCell ref="BT25:BX25"/>
    <mergeCell ref="BY25:CC25"/>
    <mergeCell ref="CD25:CH25"/>
    <mergeCell ref="CI25:CM25"/>
    <mergeCell ref="CN25:CR25"/>
    <mergeCell ref="CS25:CW25"/>
    <mergeCell ref="CX25:DB25"/>
    <mergeCell ref="DC25:DG25"/>
    <mergeCell ref="DH25:DL25"/>
    <mergeCell ref="DM25:DQ25"/>
    <mergeCell ref="DR25:DV25"/>
    <mergeCell ref="DW25:EA25"/>
    <mergeCell ref="EB25:EF25"/>
    <mergeCell ref="A26:F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AU26:AY26"/>
    <mergeCell ref="AZ26:BD26"/>
    <mergeCell ref="BE26:BI26"/>
    <mergeCell ref="BJ26:BN26"/>
    <mergeCell ref="BO26:BS26"/>
    <mergeCell ref="BT26:BX26"/>
    <mergeCell ref="BY26:CC26"/>
    <mergeCell ref="CD26:CH26"/>
    <mergeCell ref="CI26:CM26"/>
    <mergeCell ref="CN26:CR26"/>
    <mergeCell ref="CS26:CW26"/>
    <mergeCell ref="CX26:DB26"/>
    <mergeCell ref="DC26:DG26"/>
    <mergeCell ref="DH26:DL26"/>
    <mergeCell ref="DM26:DQ26"/>
    <mergeCell ref="DR26:DV26"/>
    <mergeCell ref="DW26:EA26"/>
    <mergeCell ref="A28:A32"/>
    <mergeCell ref="B28:F32"/>
    <mergeCell ref="G28:K32"/>
    <mergeCell ref="L28:P32"/>
    <mergeCell ref="Q28:AO29"/>
    <mergeCell ref="AP28:BS29"/>
    <mergeCell ref="BT28:CR29"/>
    <mergeCell ref="CS28:DL29"/>
    <mergeCell ref="DM28:DQ32"/>
    <mergeCell ref="DR28:DV32"/>
    <mergeCell ref="Q30:Z30"/>
    <mergeCell ref="AA30:AO30"/>
    <mergeCell ref="AP30:AT32"/>
    <mergeCell ref="AU30:BD30"/>
    <mergeCell ref="BE30:BS30"/>
    <mergeCell ref="BT30:CC30"/>
    <mergeCell ref="CD30:CR30"/>
    <mergeCell ref="CS30:DB30"/>
    <mergeCell ref="DC30:DL30"/>
    <mergeCell ref="DW30:EF30"/>
    <mergeCell ref="EG30:EU30"/>
    <mergeCell ref="Q31:U32"/>
    <mergeCell ref="V31:Z32"/>
    <mergeCell ref="AA31:AE32"/>
    <mergeCell ref="AF31:AJ32"/>
    <mergeCell ref="AK31:AO32"/>
    <mergeCell ref="AU31:AY32"/>
    <mergeCell ref="AZ31:BD32"/>
    <mergeCell ref="BE31:BI32"/>
    <mergeCell ref="BJ31:BN32"/>
    <mergeCell ref="BO31:BS32"/>
    <mergeCell ref="BT31:BX32"/>
    <mergeCell ref="BY31:CC32"/>
    <mergeCell ref="CD31:CH32"/>
    <mergeCell ref="CI31:CM32"/>
    <mergeCell ref="CN31:CR32"/>
    <mergeCell ref="CS31:CW32"/>
    <mergeCell ref="CX31:DB32"/>
    <mergeCell ref="DC31:DG32"/>
    <mergeCell ref="DH31:DL32"/>
    <mergeCell ref="DW31:EA32"/>
    <mergeCell ref="EB31:EF32"/>
    <mergeCell ref="B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AU33:AY33"/>
    <mergeCell ref="AZ33:BD33"/>
    <mergeCell ref="BE33:BI33"/>
    <mergeCell ref="BJ33:BN33"/>
    <mergeCell ref="BO33:BS33"/>
    <mergeCell ref="BT33:BX33"/>
    <mergeCell ref="BY33:CC33"/>
    <mergeCell ref="CD33:CH33"/>
    <mergeCell ref="CI33:CM33"/>
    <mergeCell ref="CN33:CR33"/>
    <mergeCell ref="CS33:CW33"/>
    <mergeCell ref="CX33:DB33"/>
    <mergeCell ref="DC33:DG33"/>
    <mergeCell ref="DH33:DL33"/>
    <mergeCell ref="DM33:DQ33"/>
    <mergeCell ref="DR33:DV33"/>
    <mergeCell ref="DW33:EA33"/>
    <mergeCell ref="EB33:EF33"/>
    <mergeCell ref="G35:K35"/>
    <mergeCell ref="L35:P35"/>
    <mergeCell ref="AP35:AT35"/>
    <mergeCell ref="AU35:AY35"/>
    <mergeCell ref="AZ35:BD35"/>
    <mergeCell ref="BE35:BI35"/>
    <mergeCell ref="G34:K34"/>
    <mergeCell ref="L34:P34"/>
    <mergeCell ref="Q34:U34"/>
    <mergeCell ref="V34:Z34"/>
    <mergeCell ref="AA34:AE34"/>
    <mergeCell ref="AF34:AJ34"/>
    <mergeCell ref="AK34:AO34"/>
    <mergeCell ref="AP34:AT34"/>
    <mergeCell ref="AU34:AY34"/>
    <mergeCell ref="DC34:DG34"/>
    <mergeCell ref="DH34:DL34"/>
    <mergeCell ref="DM34:DQ34"/>
    <mergeCell ref="DR34:DV34"/>
    <mergeCell ref="AZ34:BD34"/>
    <mergeCell ref="BE34:BI34"/>
    <mergeCell ref="BJ34:BN34"/>
    <mergeCell ref="BO34:BS34"/>
    <mergeCell ref="BT34:BX34"/>
    <mergeCell ref="BY34:CC34"/>
    <mergeCell ref="CD34:CH34"/>
    <mergeCell ref="CI34:CM34"/>
    <mergeCell ref="CD37:CH37"/>
    <mergeCell ref="CI37:CM37"/>
    <mergeCell ref="EB34:EF34"/>
    <mergeCell ref="G36:K36"/>
    <mergeCell ref="L36:P36"/>
    <mergeCell ref="AP36:AT36"/>
    <mergeCell ref="AU36:AY36"/>
    <mergeCell ref="AZ36:BD36"/>
    <mergeCell ref="BE36:BI36"/>
    <mergeCell ref="CS36:CW36"/>
    <mergeCell ref="CX36:DB36"/>
    <mergeCell ref="DC36:DG36"/>
    <mergeCell ref="DH36:DL36"/>
    <mergeCell ref="DM36:DQ36"/>
    <mergeCell ref="DR36:DV36"/>
    <mergeCell ref="CS35:CW35"/>
    <mergeCell ref="CX35:DB35"/>
    <mergeCell ref="DC35:DG35"/>
    <mergeCell ref="DH35:DL35"/>
    <mergeCell ref="DM35:DQ35"/>
    <mergeCell ref="DR35:DV35"/>
    <mergeCell ref="CN34:CR34"/>
    <mergeCell ref="CS34:CW34"/>
    <mergeCell ref="CX34:DB34"/>
    <mergeCell ref="CN37:CR37"/>
    <mergeCell ref="CS37:CW37"/>
    <mergeCell ref="CX37:DB37"/>
    <mergeCell ref="DC37:DG37"/>
    <mergeCell ref="DH37:DL37"/>
    <mergeCell ref="EB38:EF38"/>
    <mergeCell ref="AU38:AY38"/>
    <mergeCell ref="AZ38:BD38"/>
    <mergeCell ref="BE38:BI38"/>
    <mergeCell ref="BJ38:BN38"/>
    <mergeCell ref="BO38:BS38"/>
    <mergeCell ref="BT38:BX38"/>
    <mergeCell ref="BY38:CC38"/>
    <mergeCell ref="CD38:CH38"/>
    <mergeCell ref="CI38:CM38"/>
    <mergeCell ref="DM38:DQ38"/>
    <mergeCell ref="DR38:DV38"/>
    <mergeCell ref="AU37:AY37"/>
    <mergeCell ref="AZ37:BD37"/>
    <mergeCell ref="BE37:BI37"/>
    <mergeCell ref="BJ37:BN37"/>
    <mergeCell ref="BO37:BS37"/>
    <mergeCell ref="BT37:BX37"/>
    <mergeCell ref="BY37:CC37"/>
    <mergeCell ref="AP39:AT39"/>
    <mergeCell ref="AU39:AY39"/>
    <mergeCell ref="AZ39:BD39"/>
    <mergeCell ref="BE39:BI39"/>
    <mergeCell ref="BJ39:BN39"/>
    <mergeCell ref="BO39:BS39"/>
    <mergeCell ref="BT39:BX39"/>
    <mergeCell ref="BY39:CC39"/>
    <mergeCell ref="CD39:CH39"/>
    <mergeCell ref="CI39:CM39"/>
    <mergeCell ref="CN39:CR39"/>
    <mergeCell ref="CS39:CW39"/>
    <mergeCell ref="CX39:DB39"/>
    <mergeCell ref="DC39:DG39"/>
    <mergeCell ref="DH39:DL39"/>
    <mergeCell ref="CN38:CR38"/>
    <mergeCell ref="CS38:CW38"/>
    <mergeCell ref="CX38:DB38"/>
    <mergeCell ref="DC38:DG38"/>
    <mergeCell ref="DH38:DL38"/>
    <mergeCell ref="BO40:BS40"/>
    <mergeCell ref="BT40:BX40"/>
    <mergeCell ref="BY40:CC40"/>
    <mergeCell ref="CD40:CH40"/>
    <mergeCell ref="CI40:CM40"/>
    <mergeCell ref="CN40:CR40"/>
    <mergeCell ref="CS40:CW40"/>
    <mergeCell ref="CX40:DB40"/>
    <mergeCell ref="DC40:DG40"/>
    <mergeCell ref="DH40:DL40"/>
    <mergeCell ref="A41:F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AU41:AY41"/>
    <mergeCell ref="AZ41:BD41"/>
    <mergeCell ref="BE41:BI41"/>
    <mergeCell ref="BJ41:BN41"/>
    <mergeCell ref="BO41:BS41"/>
    <mergeCell ref="BT41:BX41"/>
    <mergeCell ref="BY41:CC41"/>
    <mergeCell ref="CD41:CH41"/>
    <mergeCell ref="CI41:CM41"/>
    <mergeCell ref="CN41:CR41"/>
    <mergeCell ref="CS41:CW41"/>
    <mergeCell ref="CX41:DB41"/>
    <mergeCell ref="DC41:DG41"/>
    <mergeCell ref="DH41:DL41"/>
    <mergeCell ref="A43:A46"/>
    <mergeCell ref="B43:K46"/>
    <mergeCell ref="L43:AJ43"/>
    <mergeCell ref="AK43:BI43"/>
    <mergeCell ref="BJ43:CH43"/>
    <mergeCell ref="CI43:DG43"/>
    <mergeCell ref="DH43:EF43"/>
    <mergeCell ref="L44:U44"/>
    <mergeCell ref="V44:AJ44"/>
    <mergeCell ref="AK44:AT44"/>
    <mergeCell ref="AU44:BI44"/>
    <mergeCell ref="BJ44:BS44"/>
    <mergeCell ref="BT44:CH44"/>
    <mergeCell ref="CI44:CR44"/>
    <mergeCell ref="CS44:DG44"/>
    <mergeCell ref="DH44:DQ44"/>
    <mergeCell ref="DR44:EF44"/>
    <mergeCell ref="L45:P46"/>
    <mergeCell ref="Q45:U46"/>
    <mergeCell ref="V45:Z46"/>
    <mergeCell ref="AA45:AE46"/>
    <mergeCell ref="AF45:AJ46"/>
    <mergeCell ref="AK45:AO46"/>
    <mergeCell ref="AP45:AT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B47:K47"/>
    <mergeCell ref="L47:P47"/>
    <mergeCell ref="Q47:U47"/>
    <mergeCell ref="V47:Z47"/>
    <mergeCell ref="AA47:AE47"/>
    <mergeCell ref="AF47:AJ47"/>
    <mergeCell ref="AK47:AO47"/>
    <mergeCell ref="AP47:AT47"/>
    <mergeCell ref="AU47:AY47"/>
    <mergeCell ref="AZ47:BD47"/>
    <mergeCell ref="BE47:BI47"/>
    <mergeCell ref="BJ47:BN47"/>
    <mergeCell ref="BO47:BS47"/>
    <mergeCell ref="BT47:BX47"/>
    <mergeCell ref="BY47:CC47"/>
    <mergeCell ref="CD47:CH47"/>
    <mergeCell ref="CI47:CM47"/>
    <mergeCell ref="CN47:CR47"/>
    <mergeCell ref="CS47:CW47"/>
    <mergeCell ref="CX47:DB47"/>
    <mergeCell ref="DC47:DG47"/>
    <mergeCell ref="DH47:DL47"/>
    <mergeCell ref="DM47:DQ47"/>
    <mergeCell ref="DR47:DV47"/>
    <mergeCell ref="DW47:EA47"/>
    <mergeCell ref="EB47:EF47"/>
    <mergeCell ref="L48:P48"/>
    <mergeCell ref="Q48:U48"/>
    <mergeCell ref="V48:Z48"/>
    <mergeCell ref="AA48:AE48"/>
    <mergeCell ref="AF48:AJ48"/>
    <mergeCell ref="AK48:AO48"/>
    <mergeCell ref="AP48:AT48"/>
    <mergeCell ref="AU48:AY48"/>
    <mergeCell ref="AZ48:BD48"/>
    <mergeCell ref="BE48:BI48"/>
    <mergeCell ref="BJ48:BN48"/>
    <mergeCell ref="BO48:BS48"/>
    <mergeCell ref="BT48:BX48"/>
    <mergeCell ref="BY48:CC48"/>
    <mergeCell ref="CD48:CH48"/>
    <mergeCell ref="CI48:CM48"/>
    <mergeCell ref="CN48:CR48"/>
    <mergeCell ref="CS48:CW48"/>
    <mergeCell ref="CX48:DB48"/>
    <mergeCell ref="DC48:DG48"/>
    <mergeCell ref="DH48:DL48"/>
    <mergeCell ref="DM48:DQ48"/>
    <mergeCell ref="DR48:DV48"/>
    <mergeCell ref="DW48:EA48"/>
    <mergeCell ref="EB48:EF48"/>
    <mergeCell ref="L49:P49"/>
    <mergeCell ref="Q49:U49"/>
    <mergeCell ref="V49:Z49"/>
    <mergeCell ref="AA49:AE49"/>
    <mergeCell ref="AF49:AJ49"/>
    <mergeCell ref="AK49:AO49"/>
    <mergeCell ref="AP49:AT49"/>
    <mergeCell ref="AU49:AY49"/>
    <mergeCell ref="AZ49:BD49"/>
    <mergeCell ref="BE49:BI49"/>
    <mergeCell ref="BJ49:BN49"/>
    <mergeCell ref="BO49:BS49"/>
    <mergeCell ref="BT49:BX49"/>
    <mergeCell ref="BY49:CC49"/>
    <mergeCell ref="CD49:CH49"/>
    <mergeCell ref="CI49:CM49"/>
    <mergeCell ref="CN49:CR49"/>
    <mergeCell ref="CS49:CW49"/>
    <mergeCell ref="CX49:DB49"/>
    <mergeCell ref="DC49:DG49"/>
    <mergeCell ref="DH49:DL49"/>
    <mergeCell ref="DM49:DQ49"/>
    <mergeCell ref="DR49:DV49"/>
    <mergeCell ref="DW49:EA49"/>
    <mergeCell ref="EB49:EF49"/>
    <mergeCell ref="L50:P50"/>
    <mergeCell ref="Q50:U50"/>
    <mergeCell ref="V50:Z50"/>
    <mergeCell ref="AA50:AE50"/>
    <mergeCell ref="AF50:AJ50"/>
    <mergeCell ref="AK50:AO50"/>
    <mergeCell ref="AP50:AT50"/>
    <mergeCell ref="AU50:AY50"/>
    <mergeCell ref="AZ50:BD50"/>
    <mergeCell ref="BE50:BI50"/>
    <mergeCell ref="BJ50:BN50"/>
    <mergeCell ref="BO50:BS50"/>
    <mergeCell ref="BT50:BX50"/>
    <mergeCell ref="BY50:CC50"/>
    <mergeCell ref="CD50:CH50"/>
    <mergeCell ref="CI50:CM50"/>
    <mergeCell ref="CN50:CR50"/>
    <mergeCell ref="CS50:CW50"/>
    <mergeCell ref="CX50:DB50"/>
    <mergeCell ref="DC50:DG50"/>
    <mergeCell ref="DH50:DL50"/>
    <mergeCell ref="DM50:DQ50"/>
    <mergeCell ref="DR50:DV50"/>
    <mergeCell ref="DW50:EA50"/>
    <mergeCell ref="EB50:EF50"/>
    <mergeCell ref="DC51:DG51"/>
    <mergeCell ref="DH51:DL51"/>
    <mergeCell ref="DM51:DQ51"/>
    <mergeCell ref="DR51:DV51"/>
    <mergeCell ref="DW51:EA51"/>
    <mergeCell ref="EB51:EF51"/>
    <mergeCell ref="BJ51:BN51"/>
    <mergeCell ref="BO51:BS51"/>
    <mergeCell ref="BT51:BX51"/>
    <mergeCell ref="BY51:CC51"/>
    <mergeCell ref="CD51:CH51"/>
    <mergeCell ref="CI51:CM51"/>
    <mergeCell ref="CN51:CR51"/>
    <mergeCell ref="CS51:CW51"/>
    <mergeCell ref="CX51:DB51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256" scale="65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>
      <selection activeCell="L28" sqref="L28:P32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6"/>
  <sheetViews>
    <sheetView zoomScale="90" zoomScaleNormal="90" workbookViewId="0">
      <pane ySplit="7" topLeftCell="A8" activePane="bottomLeft" state="frozen"/>
      <selection activeCell="L28" sqref="L28:P32"/>
      <selection pane="bottomLeft" activeCell="J8" sqref="J8"/>
    </sheetView>
  </sheetViews>
  <sheetFormatPr defaultRowHeight="15"/>
  <cols>
    <col min="1" max="1" width="4.7109375" customWidth="1"/>
    <col min="2" max="2" width="5.85546875" customWidth="1"/>
    <col min="3" max="3" width="8.140625" customWidth="1"/>
    <col min="4" max="21" width="7.140625" customWidth="1"/>
    <col min="22" max="22" width="11.42578125" customWidth="1"/>
    <col min="23" max="23" width="7.140625" customWidth="1"/>
    <col min="24" max="24" width="9.140625" customWidth="1"/>
  </cols>
  <sheetData>
    <row r="1" spans="1:33" ht="18.75">
      <c r="B1" s="167" t="s">
        <v>0</v>
      </c>
      <c r="C1" s="167"/>
      <c r="D1" s="167"/>
      <c r="E1" s="167" t="s">
        <v>1</v>
      </c>
      <c r="F1" s="167"/>
      <c r="G1" s="167"/>
      <c r="H1" s="167"/>
      <c r="I1" s="167"/>
      <c r="J1" s="167"/>
      <c r="K1" s="167"/>
      <c r="L1" s="168"/>
      <c r="M1" s="168"/>
    </row>
    <row r="2" spans="1:33" ht="18.75">
      <c r="B2" s="167" t="s">
        <v>2</v>
      </c>
      <c r="C2" s="167"/>
      <c r="D2" s="167"/>
      <c r="E2" s="167" t="s">
        <v>52</v>
      </c>
      <c r="F2" s="167"/>
      <c r="G2" s="167"/>
      <c r="H2" s="167"/>
      <c r="I2" s="167"/>
      <c r="J2" s="167"/>
      <c r="K2" s="167"/>
      <c r="L2" s="168"/>
      <c r="M2" s="168"/>
    </row>
    <row r="3" spans="1:33" ht="18.75">
      <c r="B3" s="167" t="s">
        <v>4</v>
      </c>
      <c r="C3" s="167"/>
      <c r="D3" s="167"/>
      <c r="E3" s="167" t="str">
        <f>'Lampiran 1'!E3</f>
        <v>:  FEBRUARI 2019</v>
      </c>
      <c r="F3" s="167"/>
      <c r="G3" s="167"/>
      <c r="H3" s="167"/>
      <c r="I3" s="167"/>
      <c r="J3" s="167"/>
      <c r="K3" s="167"/>
      <c r="L3" s="168"/>
      <c r="M3" s="168"/>
    </row>
    <row r="4" spans="1:33" ht="12.75" customHeight="1" thickBot="1">
      <c r="O4" t="s">
        <v>558</v>
      </c>
      <c r="V4" t="s">
        <v>53</v>
      </c>
    </row>
    <row r="5" spans="1:33" ht="15.75" thickTop="1">
      <c r="A5" s="68"/>
      <c r="B5" s="69"/>
      <c r="C5" s="70" t="s">
        <v>11</v>
      </c>
      <c r="D5" s="612" t="s">
        <v>54</v>
      </c>
      <c r="E5" s="613"/>
      <c r="F5" s="613"/>
      <c r="G5" s="613"/>
      <c r="H5" s="613"/>
      <c r="I5" s="613" t="str">
        <f>E3</f>
        <v>:  FEBRUARI 2019</v>
      </c>
      <c r="J5" s="613"/>
      <c r="K5" s="613"/>
      <c r="L5" s="613"/>
      <c r="M5" s="614"/>
      <c r="N5" s="71"/>
      <c r="O5" s="72"/>
      <c r="P5" s="72" t="s">
        <v>55</v>
      </c>
      <c r="Q5" s="72"/>
      <c r="R5" s="72"/>
      <c r="S5" s="72"/>
      <c r="T5" s="72"/>
      <c r="U5" s="72" t="str">
        <f>I5</f>
        <v>:  FEBRUARI 2019</v>
      </c>
      <c r="V5" s="72"/>
      <c r="W5" s="72"/>
      <c r="X5" s="73"/>
    </row>
    <row r="6" spans="1:33">
      <c r="A6" s="56" t="s">
        <v>6</v>
      </c>
      <c r="B6" s="50" t="s">
        <v>7</v>
      </c>
      <c r="C6" s="50" t="s">
        <v>56</v>
      </c>
      <c r="K6" s="617" t="s">
        <v>57</v>
      </c>
      <c r="L6" s="618"/>
      <c r="M6" s="49" t="s">
        <v>58</v>
      </c>
      <c r="U6" s="49" t="s">
        <v>21</v>
      </c>
      <c r="V6" s="49" t="s">
        <v>22</v>
      </c>
      <c r="W6" s="619" t="s">
        <v>59</v>
      </c>
      <c r="X6" s="620"/>
    </row>
    <row r="7" spans="1:33">
      <c r="A7" s="56"/>
      <c r="B7" s="50"/>
      <c r="C7" s="50" t="s">
        <v>60</v>
      </c>
      <c r="D7" s="49" t="s">
        <v>13</v>
      </c>
      <c r="E7" s="49" t="s">
        <v>14</v>
      </c>
      <c r="F7" s="49" t="s">
        <v>15</v>
      </c>
      <c r="G7" s="49" t="s">
        <v>16</v>
      </c>
      <c r="H7" s="49" t="s">
        <v>17</v>
      </c>
      <c r="I7" s="49" t="s">
        <v>18</v>
      </c>
      <c r="J7" s="49" t="s">
        <v>19</v>
      </c>
      <c r="K7" s="50" t="s">
        <v>61</v>
      </c>
      <c r="L7" s="50" t="s">
        <v>62</v>
      </c>
      <c r="M7" s="50" t="s">
        <v>63</v>
      </c>
      <c r="N7" s="49" t="s">
        <v>13</v>
      </c>
      <c r="O7" s="49" t="s">
        <v>14</v>
      </c>
      <c r="P7" s="49" t="s">
        <v>15</v>
      </c>
      <c r="Q7" s="49" t="s">
        <v>16</v>
      </c>
      <c r="R7" s="49" t="s">
        <v>17</v>
      </c>
      <c r="S7" s="49" t="s">
        <v>18</v>
      </c>
      <c r="T7" s="49" t="s">
        <v>19</v>
      </c>
      <c r="U7" s="50" t="s">
        <v>25</v>
      </c>
      <c r="V7" s="50" t="s">
        <v>64</v>
      </c>
      <c r="W7" s="50" t="s">
        <v>21</v>
      </c>
      <c r="X7" s="57" t="s">
        <v>58</v>
      </c>
      <c r="Z7" t="s">
        <v>13</v>
      </c>
      <c r="AA7" t="s">
        <v>14</v>
      </c>
      <c r="AB7" t="s">
        <v>15</v>
      </c>
      <c r="AC7" t="s">
        <v>16</v>
      </c>
      <c r="AD7" t="s">
        <v>17</v>
      </c>
      <c r="AE7" t="s">
        <v>18</v>
      </c>
      <c r="AF7" t="s">
        <v>19</v>
      </c>
      <c r="AG7" t="s">
        <v>127</v>
      </c>
    </row>
    <row r="8" spans="1:33">
      <c r="A8" s="58"/>
      <c r="B8" s="51"/>
      <c r="C8" s="5" t="s">
        <v>567</v>
      </c>
      <c r="D8" s="51"/>
      <c r="E8" s="51"/>
      <c r="F8" s="51"/>
      <c r="G8" s="51"/>
      <c r="H8" s="51"/>
      <c r="I8" s="51"/>
      <c r="J8" s="51"/>
      <c r="K8" s="51" t="s">
        <v>65</v>
      </c>
      <c r="L8" s="51" t="s">
        <v>66</v>
      </c>
      <c r="M8" s="51" t="s">
        <v>67</v>
      </c>
      <c r="N8" s="51"/>
      <c r="O8" s="51"/>
      <c r="P8" s="51"/>
      <c r="Q8" s="51"/>
      <c r="R8" s="51"/>
      <c r="S8" s="51"/>
      <c r="T8" s="51"/>
      <c r="U8" s="51" t="s">
        <v>11</v>
      </c>
      <c r="V8" s="51" t="s">
        <v>11</v>
      </c>
      <c r="W8" s="51" t="s">
        <v>25</v>
      </c>
      <c r="X8" s="59" t="s">
        <v>68</v>
      </c>
    </row>
    <row r="9" spans="1:33">
      <c r="A9" s="60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74">
        <v>24</v>
      </c>
      <c r="Z9" s="1">
        <v>14</v>
      </c>
      <c r="AA9" s="1">
        <v>15</v>
      </c>
      <c r="AB9" s="1">
        <v>16</v>
      </c>
      <c r="AC9" s="1">
        <v>17</v>
      </c>
      <c r="AD9" s="1">
        <v>18</v>
      </c>
      <c r="AE9" s="1">
        <v>19</v>
      </c>
      <c r="AF9" s="1">
        <v>20</v>
      </c>
      <c r="AG9" s="409"/>
    </row>
    <row r="10" spans="1:33">
      <c r="A10" s="75"/>
      <c r="B10" s="1"/>
      <c r="C10" s="1" t="s">
        <v>29</v>
      </c>
      <c r="D10" s="1" t="s">
        <v>29</v>
      </c>
      <c r="E10" s="1" t="s">
        <v>29</v>
      </c>
      <c r="F10" s="1" t="s">
        <v>29</v>
      </c>
      <c r="G10" s="1" t="s">
        <v>29</v>
      </c>
      <c r="H10" s="1" t="s">
        <v>29</v>
      </c>
      <c r="I10" s="1" t="s">
        <v>29</v>
      </c>
      <c r="J10" s="1" t="s">
        <v>29</v>
      </c>
      <c r="K10" s="1" t="s">
        <v>28</v>
      </c>
      <c r="L10" s="1"/>
      <c r="M10" s="1" t="s">
        <v>29</v>
      </c>
      <c r="N10" s="1" t="s">
        <v>29</v>
      </c>
      <c r="O10" s="1" t="s">
        <v>29</v>
      </c>
      <c r="P10" s="1" t="s">
        <v>29</v>
      </c>
      <c r="Q10" s="1" t="s">
        <v>29</v>
      </c>
      <c r="R10" s="1" t="s">
        <v>29</v>
      </c>
      <c r="S10" s="1" t="s">
        <v>29</v>
      </c>
      <c r="T10" s="1" t="s">
        <v>29</v>
      </c>
      <c r="U10" s="1" t="s">
        <v>29</v>
      </c>
      <c r="V10" s="1" t="s">
        <v>29</v>
      </c>
      <c r="W10" s="1" t="s">
        <v>29</v>
      </c>
      <c r="X10" s="61" t="s">
        <v>29</v>
      </c>
      <c r="Z10" s="1" t="s">
        <v>29</v>
      </c>
      <c r="AA10" s="1" t="s">
        <v>29</v>
      </c>
      <c r="AB10" s="1" t="s">
        <v>29</v>
      </c>
      <c r="AC10" s="1" t="s">
        <v>29</v>
      </c>
      <c r="AD10" s="1" t="s">
        <v>29</v>
      </c>
      <c r="AE10" s="1" t="s">
        <v>29</v>
      </c>
      <c r="AF10" s="1" t="s">
        <v>29</v>
      </c>
      <c r="AG10" s="409"/>
    </row>
    <row r="11" spans="1:33" ht="21" customHeight="1">
      <c r="A11" s="75">
        <v>1</v>
      </c>
      <c r="B11" s="67" t="s">
        <v>30</v>
      </c>
      <c r="C11" s="1">
        <f>U11</f>
        <v>24</v>
      </c>
      <c r="D11" s="1">
        <v>0</v>
      </c>
      <c r="E11" s="1">
        <v>0</v>
      </c>
      <c r="F11" s="1">
        <v>0</v>
      </c>
      <c r="G11" s="1">
        <v>0</v>
      </c>
      <c r="H11" s="1">
        <v>3</v>
      </c>
      <c r="I11" s="1">
        <v>4</v>
      </c>
      <c r="J11" s="1">
        <v>0</v>
      </c>
      <c r="K11" s="1">
        <f>SUM(D11:J11)</f>
        <v>7</v>
      </c>
      <c r="L11" s="1">
        <f>SUM(D11+E11+F11+H11)</f>
        <v>3</v>
      </c>
      <c r="M11" s="3">
        <v>0</v>
      </c>
      <c r="N11" s="409">
        <f>D11+Z11</f>
        <v>0</v>
      </c>
      <c r="O11" s="409">
        <f t="shared" ref="O11:T11" si="0">E11+AA11</f>
        <v>0</v>
      </c>
      <c r="P11" s="409">
        <f t="shared" si="0"/>
        <v>0</v>
      </c>
      <c r="Q11" s="409">
        <f t="shared" si="0"/>
        <v>0</v>
      </c>
      <c r="R11" s="409">
        <f t="shared" si="0"/>
        <v>13</v>
      </c>
      <c r="S11" s="409">
        <f t="shared" si="0"/>
        <v>11</v>
      </c>
      <c r="T11" s="409">
        <f t="shared" si="0"/>
        <v>0</v>
      </c>
      <c r="U11" s="1">
        <f>SUM(N11:T11)</f>
        <v>24</v>
      </c>
      <c r="V11" s="3">
        <f>SUM(U11/C11)*100</f>
        <v>100</v>
      </c>
      <c r="W11" s="1">
        <f>SUM(N11+O11+P11+R11)</f>
        <v>13</v>
      </c>
      <c r="X11" s="62">
        <f>SUM(W11/U11)*100</f>
        <v>54.166666666666664</v>
      </c>
      <c r="Z11" s="409">
        <v>0</v>
      </c>
      <c r="AA11" s="409">
        <v>0</v>
      </c>
      <c r="AB11" s="409">
        <v>0</v>
      </c>
      <c r="AC11" s="409">
        <v>0</v>
      </c>
      <c r="AD11" s="409">
        <v>10</v>
      </c>
      <c r="AE11" s="409">
        <v>7</v>
      </c>
      <c r="AF11" s="409">
        <v>0</v>
      </c>
      <c r="AG11" s="409">
        <f>SUM(Z11:AF11)</f>
        <v>17</v>
      </c>
    </row>
    <row r="12" spans="1:33" ht="21" customHeight="1">
      <c r="A12" s="75">
        <v>2</v>
      </c>
      <c r="B12" s="67" t="s">
        <v>31</v>
      </c>
      <c r="C12" s="1">
        <f t="shared" ref="C12:C28" si="1">U12</f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ref="L12:L28" si="2">SUM(D12+E12+F12+H12)</f>
        <v>0</v>
      </c>
      <c r="M12" s="3">
        <v>0</v>
      </c>
      <c r="N12" s="409">
        <f>D12+Z12</f>
        <v>0</v>
      </c>
      <c r="O12" s="409">
        <f t="shared" ref="O12:T14" si="3">E12+AA12</f>
        <v>0</v>
      </c>
      <c r="P12" s="409">
        <f t="shared" si="3"/>
        <v>0</v>
      </c>
      <c r="Q12" s="409">
        <f t="shared" si="3"/>
        <v>0</v>
      </c>
      <c r="R12" s="409">
        <f t="shared" si="3"/>
        <v>0</v>
      </c>
      <c r="S12" s="409">
        <f t="shared" si="3"/>
        <v>0</v>
      </c>
      <c r="T12" s="409">
        <f t="shared" si="3"/>
        <v>0</v>
      </c>
      <c r="U12" s="1">
        <f>SUM(N12:T12)</f>
        <v>0</v>
      </c>
      <c r="V12" s="3" t="e">
        <f t="shared" ref="V12:V28" si="4">SUM(U12/C12)*100</f>
        <v>#DIV/0!</v>
      </c>
      <c r="W12" s="1">
        <f>SUM(N12+O12+P12+R12)</f>
        <v>0</v>
      </c>
      <c r="X12" s="62">
        <v>0</v>
      </c>
      <c r="Z12" s="409">
        <v>0</v>
      </c>
      <c r="AA12" s="409">
        <v>0</v>
      </c>
      <c r="AB12" s="409">
        <v>0</v>
      </c>
      <c r="AC12" s="409">
        <v>0</v>
      </c>
      <c r="AD12" s="409">
        <v>0</v>
      </c>
      <c r="AE12" s="409">
        <v>0</v>
      </c>
      <c r="AF12" s="409">
        <v>0</v>
      </c>
      <c r="AG12" s="409">
        <f>SUM(Z12:AF12)</f>
        <v>0</v>
      </c>
    </row>
    <row r="13" spans="1:33" ht="21" customHeight="1">
      <c r="A13" s="75">
        <v>3</v>
      </c>
      <c r="B13" s="67" t="s">
        <v>32</v>
      </c>
      <c r="C13" s="1">
        <f t="shared" si="1"/>
        <v>71</v>
      </c>
      <c r="D13" s="1">
        <v>4</v>
      </c>
      <c r="E13" s="1">
        <v>0</v>
      </c>
      <c r="F13" s="1">
        <v>0</v>
      </c>
      <c r="G13" s="1">
        <v>23</v>
      </c>
      <c r="H13" s="1">
        <v>5</v>
      </c>
      <c r="I13" s="1">
        <v>0</v>
      </c>
      <c r="J13" s="1">
        <v>0</v>
      </c>
      <c r="K13" s="1">
        <f t="shared" ref="K13:K28" si="5">SUM(D13:J13)</f>
        <v>32</v>
      </c>
      <c r="L13" s="1">
        <f t="shared" si="2"/>
        <v>9</v>
      </c>
      <c r="M13" s="3">
        <v>0</v>
      </c>
      <c r="N13" s="409">
        <f>D13+Z13</f>
        <v>4</v>
      </c>
      <c r="O13" s="409">
        <f t="shared" si="3"/>
        <v>0</v>
      </c>
      <c r="P13" s="409">
        <f t="shared" si="3"/>
        <v>0</v>
      </c>
      <c r="Q13" s="409">
        <f t="shared" si="3"/>
        <v>23</v>
      </c>
      <c r="R13" s="409">
        <f t="shared" si="3"/>
        <v>5</v>
      </c>
      <c r="S13" s="409">
        <f t="shared" si="3"/>
        <v>30</v>
      </c>
      <c r="T13" s="409">
        <f t="shared" si="3"/>
        <v>9</v>
      </c>
      <c r="U13" s="1">
        <f>SUM(N13:T13)</f>
        <v>71</v>
      </c>
      <c r="V13" s="3">
        <f t="shared" si="4"/>
        <v>100</v>
      </c>
      <c r="W13" s="1">
        <f>SUM(N13+O13+P13+R13)</f>
        <v>9</v>
      </c>
      <c r="X13" s="62">
        <f t="shared" ref="X13:X28" si="6">SUM(W13/U13)*100</f>
        <v>12.676056338028168</v>
      </c>
      <c r="Z13" s="409">
        <v>0</v>
      </c>
      <c r="AA13" s="409">
        <v>0</v>
      </c>
      <c r="AB13" s="409">
        <v>0</v>
      </c>
      <c r="AC13" s="409">
        <v>0</v>
      </c>
      <c r="AD13" s="409">
        <v>0</v>
      </c>
      <c r="AE13" s="409">
        <v>30</v>
      </c>
      <c r="AF13" s="409">
        <v>9</v>
      </c>
      <c r="AG13" s="409">
        <f>SUM(Z13:AF13)</f>
        <v>39</v>
      </c>
    </row>
    <row r="14" spans="1:33" ht="21" customHeight="1">
      <c r="A14" s="75">
        <v>4</v>
      </c>
      <c r="B14" s="67" t="s">
        <v>33</v>
      </c>
      <c r="C14" s="1">
        <f t="shared" si="1"/>
        <v>54</v>
      </c>
      <c r="D14" s="1">
        <v>1</v>
      </c>
      <c r="E14" s="1">
        <v>0</v>
      </c>
      <c r="F14" s="1">
        <v>0</v>
      </c>
      <c r="G14" s="1">
        <v>0</v>
      </c>
      <c r="H14" s="1">
        <v>8</v>
      </c>
      <c r="I14" s="1">
        <v>17</v>
      </c>
      <c r="J14" s="1">
        <v>0</v>
      </c>
      <c r="K14" s="1">
        <f t="shared" si="5"/>
        <v>26</v>
      </c>
      <c r="L14" s="1">
        <f t="shared" si="2"/>
        <v>9</v>
      </c>
      <c r="M14" s="3">
        <v>0</v>
      </c>
      <c r="N14" s="409">
        <f>D14+Z14</f>
        <v>3</v>
      </c>
      <c r="O14" s="409">
        <f t="shared" si="3"/>
        <v>0</v>
      </c>
      <c r="P14" s="409">
        <f t="shared" si="3"/>
        <v>0</v>
      </c>
      <c r="Q14" s="409">
        <f t="shared" si="3"/>
        <v>0</v>
      </c>
      <c r="R14" s="409">
        <f t="shared" si="3"/>
        <v>10</v>
      </c>
      <c r="S14" s="409">
        <f t="shared" si="3"/>
        <v>41</v>
      </c>
      <c r="T14" s="409">
        <f t="shared" si="3"/>
        <v>0</v>
      </c>
      <c r="U14" s="1">
        <f>SUM(N14:T14)</f>
        <v>54</v>
      </c>
      <c r="V14" s="3">
        <f t="shared" si="4"/>
        <v>100</v>
      </c>
      <c r="W14" s="1">
        <f>SUM(N14+O14+P14+R14)</f>
        <v>13</v>
      </c>
      <c r="X14" s="62">
        <f t="shared" si="6"/>
        <v>24.074074074074073</v>
      </c>
      <c r="Z14" s="409">
        <v>2</v>
      </c>
      <c r="AA14" s="409">
        <v>0</v>
      </c>
      <c r="AB14" s="409">
        <v>0</v>
      </c>
      <c r="AC14" s="409">
        <v>0</v>
      </c>
      <c r="AD14" s="409">
        <v>2</v>
      </c>
      <c r="AE14" s="409">
        <v>24</v>
      </c>
      <c r="AF14" s="409">
        <v>0</v>
      </c>
      <c r="AG14" s="409">
        <f>SUM(Z14:AF14)</f>
        <v>28</v>
      </c>
    </row>
    <row r="15" spans="1:33" ht="21" customHeight="1">
      <c r="A15" s="75">
        <v>5</v>
      </c>
      <c r="B15" s="67" t="s">
        <v>34</v>
      </c>
      <c r="C15" s="1">
        <f t="shared" si="1"/>
        <v>72</v>
      </c>
      <c r="D15" s="1">
        <v>21</v>
      </c>
      <c r="E15" s="1">
        <v>9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>SUM(D15:J15)</f>
        <v>30</v>
      </c>
      <c r="L15" s="1">
        <f t="shared" si="2"/>
        <v>30</v>
      </c>
      <c r="M15" s="3">
        <v>0</v>
      </c>
      <c r="N15" s="409">
        <f t="shared" ref="N15:N28" si="7">D15+Z15</f>
        <v>45</v>
      </c>
      <c r="O15" s="409">
        <f t="shared" ref="O15:O28" si="8">E15+AA15</f>
        <v>27</v>
      </c>
      <c r="P15" s="409">
        <f t="shared" ref="P15:P28" si="9">F15+AB15</f>
        <v>0</v>
      </c>
      <c r="Q15" s="409">
        <f t="shared" ref="Q15:Q28" si="10">G15+AC15</f>
        <v>0</v>
      </c>
      <c r="R15" s="409">
        <f t="shared" ref="R15:R28" si="11">H15+AD15</f>
        <v>0</v>
      </c>
      <c r="S15" s="409">
        <f t="shared" ref="S15:S28" si="12">I15+AE15</f>
        <v>0</v>
      </c>
      <c r="T15" s="409">
        <f t="shared" ref="T15:T28" si="13">J15+AF15</f>
        <v>0</v>
      </c>
      <c r="U15" s="1">
        <f t="shared" ref="U15:U28" si="14">SUM(N15:T15)</f>
        <v>72</v>
      </c>
      <c r="V15" s="3">
        <f t="shared" si="4"/>
        <v>100</v>
      </c>
      <c r="W15" s="1">
        <f t="shared" ref="W15:W28" si="15">SUM(N15+O15+P15+R15)</f>
        <v>72</v>
      </c>
      <c r="X15" s="62">
        <f t="shared" si="6"/>
        <v>100</v>
      </c>
      <c r="Z15" s="409">
        <v>24</v>
      </c>
      <c r="AA15" s="409">
        <v>18</v>
      </c>
      <c r="AB15" s="409">
        <v>0</v>
      </c>
      <c r="AC15" s="409">
        <v>0</v>
      </c>
      <c r="AD15" s="409">
        <v>0</v>
      </c>
      <c r="AE15" s="409">
        <v>0</v>
      </c>
      <c r="AF15" s="409">
        <v>0</v>
      </c>
      <c r="AG15" s="409">
        <f t="shared" ref="AG15:AG28" si="16">SUM(Z15:AF15)</f>
        <v>42</v>
      </c>
    </row>
    <row r="16" spans="1:33" ht="21" customHeight="1">
      <c r="A16" s="75">
        <v>6</v>
      </c>
      <c r="B16" s="67" t="s">
        <v>35</v>
      </c>
      <c r="C16" s="1">
        <f t="shared" si="1"/>
        <v>57</v>
      </c>
      <c r="D16" s="1">
        <v>18</v>
      </c>
      <c r="E16" s="1">
        <v>3</v>
      </c>
      <c r="F16" s="1">
        <v>0</v>
      </c>
      <c r="G16" s="1">
        <v>0</v>
      </c>
      <c r="H16" s="1">
        <v>2</v>
      </c>
      <c r="I16" s="1">
        <v>0</v>
      </c>
      <c r="J16" s="1">
        <v>0</v>
      </c>
      <c r="K16" s="1">
        <f t="shared" si="5"/>
        <v>23</v>
      </c>
      <c r="L16" s="1">
        <f t="shared" si="2"/>
        <v>23</v>
      </c>
      <c r="M16" s="3">
        <v>0</v>
      </c>
      <c r="N16" s="409">
        <f t="shared" si="7"/>
        <v>38</v>
      </c>
      <c r="O16" s="409">
        <f t="shared" si="8"/>
        <v>10</v>
      </c>
      <c r="P16" s="409">
        <f t="shared" si="9"/>
        <v>0</v>
      </c>
      <c r="Q16" s="409">
        <f t="shared" si="10"/>
        <v>0</v>
      </c>
      <c r="R16" s="409">
        <f t="shared" si="11"/>
        <v>9</v>
      </c>
      <c r="S16" s="409">
        <f t="shared" si="12"/>
        <v>0</v>
      </c>
      <c r="T16" s="409">
        <f t="shared" si="13"/>
        <v>0</v>
      </c>
      <c r="U16" s="1">
        <f t="shared" si="14"/>
        <v>57</v>
      </c>
      <c r="V16" s="3">
        <f t="shared" si="4"/>
        <v>100</v>
      </c>
      <c r="W16" s="1">
        <f t="shared" si="15"/>
        <v>57</v>
      </c>
      <c r="X16" s="62">
        <f t="shared" si="6"/>
        <v>100</v>
      </c>
      <c r="Z16" s="409">
        <v>20</v>
      </c>
      <c r="AA16" s="409">
        <v>7</v>
      </c>
      <c r="AB16" s="409">
        <v>0</v>
      </c>
      <c r="AC16" s="409">
        <v>0</v>
      </c>
      <c r="AD16" s="409">
        <v>7</v>
      </c>
      <c r="AE16" s="409">
        <v>0</v>
      </c>
      <c r="AF16" s="409">
        <v>0</v>
      </c>
      <c r="AG16" s="409">
        <f t="shared" si="16"/>
        <v>34</v>
      </c>
    </row>
    <row r="17" spans="1:33" ht="21" customHeight="1">
      <c r="A17" s="75">
        <v>7</v>
      </c>
      <c r="B17" s="67" t="s">
        <v>36</v>
      </c>
      <c r="C17" s="1">
        <f t="shared" si="1"/>
        <v>70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36</v>
      </c>
      <c r="J17" s="1">
        <v>2</v>
      </c>
      <c r="K17" s="1">
        <f t="shared" si="5"/>
        <v>38</v>
      </c>
      <c r="L17" s="1">
        <f t="shared" si="2"/>
        <v>0</v>
      </c>
      <c r="M17" s="3">
        <f t="shared" ref="M17:M30" si="17">SUM(L17/C17)*100</f>
        <v>0</v>
      </c>
      <c r="N17" s="409">
        <f t="shared" si="7"/>
        <v>0</v>
      </c>
      <c r="O17" s="409">
        <f t="shared" si="8"/>
        <v>2</v>
      </c>
      <c r="P17" s="409">
        <f t="shared" si="9"/>
        <v>0</v>
      </c>
      <c r="Q17" s="409">
        <f t="shared" si="10"/>
        <v>0</v>
      </c>
      <c r="R17" s="409">
        <f t="shared" si="11"/>
        <v>0</v>
      </c>
      <c r="S17" s="409">
        <f t="shared" si="12"/>
        <v>66</v>
      </c>
      <c r="T17" s="409">
        <f t="shared" si="13"/>
        <v>2</v>
      </c>
      <c r="U17" s="1">
        <f t="shared" si="14"/>
        <v>70</v>
      </c>
      <c r="V17" s="3">
        <f t="shared" si="4"/>
        <v>100</v>
      </c>
      <c r="W17" s="1">
        <f t="shared" si="15"/>
        <v>2</v>
      </c>
      <c r="X17" s="62">
        <f t="shared" si="6"/>
        <v>2.8571428571428572</v>
      </c>
      <c r="Z17" s="409">
        <v>0</v>
      </c>
      <c r="AA17" s="409">
        <v>2</v>
      </c>
      <c r="AB17" s="409">
        <v>0</v>
      </c>
      <c r="AC17" s="409">
        <v>0</v>
      </c>
      <c r="AD17" s="409">
        <v>0</v>
      </c>
      <c r="AE17" s="409">
        <v>30</v>
      </c>
      <c r="AF17" s="409">
        <v>0</v>
      </c>
      <c r="AG17" s="409">
        <f t="shared" si="16"/>
        <v>32</v>
      </c>
    </row>
    <row r="18" spans="1:33" ht="21" customHeight="1">
      <c r="A18" s="75">
        <v>8</v>
      </c>
      <c r="B18" s="67" t="s">
        <v>37</v>
      </c>
      <c r="C18" s="1">
        <f t="shared" si="1"/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t="shared" si="5"/>
        <v>0</v>
      </c>
      <c r="L18" s="1">
        <f t="shared" si="2"/>
        <v>0</v>
      </c>
      <c r="M18" s="3" t="e">
        <f t="shared" si="17"/>
        <v>#DIV/0!</v>
      </c>
      <c r="N18" s="409">
        <f t="shared" si="7"/>
        <v>0</v>
      </c>
      <c r="O18" s="409">
        <f t="shared" si="8"/>
        <v>0</v>
      </c>
      <c r="P18" s="409">
        <f t="shared" si="9"/>
        <v>0</v>
      </c>
      <c r="Q18" s="409">
        <f t="shared" si="10"/>
        <v>0</v>
      </c>
      <c r="R18" s="409">
        <f t="shared" si="11"/>
        <v>0</v>
      </c>
      <c r="S18" s="409">
        <f t="shared" si="12"/>
        <v>0</v>
      </c>
      <c r="T18" s="409">
        <f t="shared" si="13"/>
        <v>0</v>
      </c>
      <c r="U18" s="1">
        <f t="shared" si="14"/>
        <v>0</v>
      </c>
      <c r="V18" s="3" t="e">
        <f t="shared" si="4"/>
        <v>#DIV/0!</v>
      </c>
      <c r="W18" s="1">
        <f t="shared" si="15"/>
        <v>0</v>
      </c>
      <c r="X18" s="62" t="e">
        <f t="shared" si="6"/>
        <v>#DIV/0!</v>
      </c>
      <c r="Z18" s="409">
        <v>0</v>
      </c>
      <c r="AA18" s="409">
        <v>0</v>
      </c>
      <c r="AB18" s="409">
        <v>0</v>
      </c>
      <c r="AC18" s="409">
        <v>0</v>
      </c>
      <c r="AD18" s="409">
        <v>0</v>
      </c>
      <c r="AE18" s="409">
        <v>0</v>
      </c>
      <c r="AF18" s="409">
        <v>0</v>
      </c>
      <c r="AG18" s="409">
        <f t="shared" si="16"/>
        <v>0</v>
      </c>
    </row>
    <row r="19" spans="1:33" ht="21" customHeight="1">
      <c r="A19" s="75">
        <v>9</v>
      </c>
      <c r="B19" s="67" t="s">
        <v>38</v>
      </c>
      <c r="C19" s="1">
        <f t="shared" si="1"/>
        <v>81</v>
      </c>
      <c r="D19" s="1">
        <v>3</v>
      </c>
      <c r="E19" s="1">
        <v>0</v>
      </c>
      <c r="F19" s="1">
        <v>0</v>
      </c>
      <c r="G19" s="1">
        <v>7</v>
      </c>
      <c r="H19" s="1">
        <v>1</v>
      </c>
      <c r="I19" s="1">
        <v>21</v>
      </c>
      <c r="J19" s="1">
        <v>11</v>
      </c>
      <c r="K19" s="1">
        <f t="shared" si="5"/>
        <v>43</v>
      </c>
      <c r="L19" s="1">
        <f t="shared" si="2"/>
        <v>4</v>
      </c>
      <c r="M19" s="3">
        <f t="shared" si="17"/>
        <v>4.9382716049382713</v>
      </c>
      <c r="N19" s="409">
        <f t="shared" si="7"/>
        <v>5</v>
      </c>
      <c r="O19" s="409">
        <f t="shared" si="8"/>
        <v>0</v>
      </c>
      <c r="P19" s="409">
        <f t="shared" si="9"/>
        <v>0</v>
      </c>
      <c r="Q19" s="409">
        <f t="shared" si="10"/>
        <v>10</v>
      </c>
      <c r="R19" s="409">
        <f t="shared" si="11"/>
        <v>1</v>
      </c>
      <c r="S19" s="409">
        <f t="shared" si="12"/>
        <v>46</v>
      </c>
      <c r="T19" s="409">
        <f t="shared" si="13"/>
        <v>19</v>
      </c>
      <c r="U19" s="1">
        <f t="shared" si="14"/>
        <v>81</v>
      </c>
      <c r="V19" s="3">
        <f t="shared" si="4"/>
        <v>100</v>
      </c>
      <c r="W19" s="1">
        <f t="shared" si="15"/>
        <v>6</v>
      </c>
      <c r="X19" s="62">
        <f t="shared" si="6"/>
        <v>7.4074074074074066</v>
      </c>
      <c r="Z19" s="409">
        <v>2</v>
      </c>
      <c r="AA19" s="409">
        <v>0</v>
      </c>
      <c r="AB19" s="409">
        <v>0</v>
      </c>
      <c r="AC19" s="409">
        <v>3</v>
      </c>
      <c r="AD19" s="409">
        <v>0</v>
      </c>
      <c r="AE19" s="409">
        <v>25</v>
      </c>
      <c r="AF19" s="409">
        <v>8</v>
      </c>
      <c r="AG19" s="409">
        <f t="shared" si="16"/>
        <v>38</v>
      </c>
    </row>
    <row r="20" spans="1:33" ht="21" customHeight="1">
      <c r="A20" s="75">
        <v>10</v>
      </c>
      <c r="B20" s="67" t="s">
        <v>39</v>
      </c>
      <c r="C20" s="1">
        <f t="shared" si="1"/>
        <v>61</v>
      </c>
      <c r="D20" s="1">
        <v>0</v>
      </c>
      <c r="E20" s="1">
        <v>0</v>
      </c>
      <c r="F20" s="1">
        <v>0</v>
      </c>
      <c r="G20" s="1">
        <v>6</v>
      </c>
      <c r="H20" s="1">
        <v>0</v>
      </c>
      <c r="I20" s="1">
        <v>15</v>
      </c>
      <c r="J20" s="1">
        <v>10</v>
      </c>
      <c r="K20" s="1">
        <f t="shared" si="5"/>
        <v>31</v>
      </c>
      <c r="L20" s="1">
        <f t="shared" si="2"/>
        <v>0</v>
      </c>
      <c r="M20" s="3">
        <f t="shared" si="17"/>
        <v>0</v>
      </c>
      <c r="N20" s="409">
        <f t="shared" si="7"/>
        <v>0</v>
      </c>
      <c r="O20" s="409">
        <f t="shared" si="8"/>
        <v>0</v>
      </c>
      <c r="P20" s="409">
        <f t="shared" si="9"/>
        <v>0</v>
      </c>
      <c r="Q20" s="409">
        <f t="shared" si="10"/>
        <v>11</v>
      </c>
      <c r="R20" s="409">
        <f t="shared" si="11"/>
        <v>0</v>
      </c>
      <c r="S20" s="409">
        <f t="shared" si="12"/>
        <v>30</v>
      </c>
      <c r="T20" s="409">
        <f t="shared" si="13"/>
        <v>20</v>
      </c>
      <c r="U20" s="1">
        <f t="shared" si="14"/>
        <v>61</v>
      </c>
      <c r="V20" s="3">
        <f t="shared" si="4"/>
        <v>100</v>
      </c>
      <c r="W20" s="1">
        <f t="shared" si="15"/>
        <v>0</v>
      </c>
      <c r="X20" s="62">
        <f t="shared" si="6"/>
        <v>0</v>
      </c>
      <c r="Z20" s="409">
        <v>0</v>
      </c>
      <c r="AA20" s="409">
        <v>0</v>
      </c>
      <c r="AB20" s="409">
        <v>0</v>
      </c>
      <c r="AC20" s="409">
        <v>5</v>
      </c>
      <c r="AD20" s="409">
        <v>0</v>
      </c>
      <c r="AE20" s="409">
        <v>15</v>
      </c>
      <c r="AF20" s="409">
        <v>10</v>
      </c>
      <c r="AG20" s="409">
        <f t="shared" si="16"/>
        <v>30</v>
      </c>
    </row>
    <row r="21" spans="1:33" ht="21" customHeight="1">
      <c r="A21" s="75">
        <v>11</v>
      </c>
      <c r="B21" s="67" t="s">
        <v>40</v>
      </c>
      <c r="C21" s="1">
        <f t="shared" si="1"/>
        <v>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3</v>
      </c>
      <c r="J21" s="1">
        <v>0</v>
      </c>
      <c r="K21" s="1">
        <f t="shared" si="5"/>
        <v>3</v>
      </c>
      <c r="L21" s="1">
        <f t="shared" si="2"/>
        <v>0</v>
      </c>
      <c r="M21" s="3">
        <f t="shared" si="17"/>
        <v>0</v>
      </c>
      <c r="N21" s="409">
        <f t="shared" si="7"/>
        <v>0</v>
      </c>
      <c r="O21" s="409">
        <f t="shared" si="8"/>
        <v>0</v>
      </c>
      <c r="P21" s="409">
        <f t="shared" si="9"/>
        <v>0</v>
      </c>
      <c r="Q21" s="409">
        <f t="shared" si="10"/>
        <v>0</v>
      </c>
      <c r="R21" s="409">
        <f t="shared" si="11"/>
        <v>0</v>
      </c>
      <c r="S21" s="409">
        <f t="shared" si="12"/>
        <v>3</v>
      </c>
      <c r="T21" s="409">
        <f t="shared" si="13"/>
        <v>0</v>
      </c>
      <c r="U21" s="1">
        <f t="shared" si="14"/>
        <v>3</v>
      </c>
      <c r="V21" s="3">
        <f t="shared" si="4"/>
        <v>100</v>
      </c>
      <c r="W21" s="1">
        <f t="shared" si="15"/>
        <v>0</v>
      </c>
      <c r="X21" s="62">
        <f t="shared" si="6"/>
        <v>0</v>
      </c>
      <c r="Z21" s="409">
        <v>0</v>
      </c>
      <c r="AA21" s="409">
        <v>0</v>
      </c>
      <c r="AB21" s="409">
        <v>0</v>
      </c>
      <c r="AC21" s="409">
        <v>0</v>
      </c>
      <c r="AD21" s="409">
        <v>0</v>
      </c>
      <c r="AE21" s="409">
        <v>0</v>
      </c>
      <c r="AF21" s="409">
        <v>0</v>
      </c>
      <c r="AG21" s="409">
        <f t="shared" si="16"/>
        <v>0</v>
      </c>
    </row>
    <row r="22" spans="1:33" ht="21" customHeight="1">
      <c r="A22" s="75">
        <v>12</v>
      </c>
      <c r="B22" s="67" t="s">
        <v>41</v>
      </c>
      <c r="C22" s="1">
        <f t="shared" si="1"/>
        <v>68</v>
      </c>
      <c r="D22" s="1">
        <v>0</v>
      </c>
      <c r="E22" s="1">
        <v>0</v>
      </c>
      <c r="F22" s="1">
        <v>0</v>
      </c>
      <c r="G22" s="1">
        <v>0</v>
      </c>
      <c r="H22" s="1">
        <v>2</v>
      </c>
      <c r="I22" s="1">
        <v>33</v>
      </c>
      <c r="J22" s="1">
        <v>0</v>
      </c>
      <c r="K22" s="1">
        <f t="shared" si="5"/>
        <v>35</v>
      </c>
      <c r="L22" s="1">
        <f t="shared" si="2"/>
        <v>2</v>
      </c>
      <c r="M22" s="3">
        <f t="shared" si="17"/>
        <v>2.9411764705882351</v>
      </c>
      <c r="N22" s="409">
        <f t="shared" si="7"/>
        <v>0</v>
      </c>
      <c r="O22" s="409">
        <f t="shared" si="8"/>
        <v>0</v>
      </c>
      <c r="P22" s="409">
        <f t="shared" si="9"/>
        <v>0</v>
      </c>
      <c r="Q22" s="409">
        <f t="shared" si="10"/>
        <v>0</v>
      </c>
      <c r="R22" s="409">
        <f t="shared" si="11"/>
        <v>2</v>
      </c>
      <c r="S22" s="409">
        <f t="shared" si="12"/>
        <v>66</v>
      </c>
      <c r="T22" s="409">
        <f t="shared" si="13"/>
        <v>0</v>
      </c>
      <c r="U22" s="1">
        <f t="shared" si="14"/>
        <v>68</v>
      </c>
      <c r="V22" s="3">
        <f t="shared" si="4"/>
        <v>100</v>
      </c>
      <c r="W22" s="1">
        <f t="shared" si="15"/>
        <v>2</v>
      </c>
      <c r="X22" s="62">
        <f t="shared" si="6"/>
        <v>2.9411764705882351</v>
      </c>
      <c r="Z22" s="409">
        <v>0</v>
      </c>
      <c r="AA22" s="409">
        <v>0</v>
      </c>
      <c r="AB22" s="409">
        <v>0</v>
      </c>
      <c r="AC22" s="409">
        <v>0</v>
      </c>
      <c r="AD22" s="409">
        <v>0</v>
      </c>
      <c r="AE22" s="409">
        <v>33</v>
      </c>
      <c r="AF22" s="409">
        <v>0</v>
      </c>
      <c r="AG22" s="409">
        <f t="shared" si="16"/>
        <v>33</v>
      </c>
    </row>
    <row r="23" spans="1:33" ht="21" customHeight="1">
      <c r="A23" s="75">
        <v>13</v>
      </c>
      <c r="B23" s="67" t="s">
        <v>42</v>
      </c>
      <c r="C23" s="1">
        <f t="shared" si="1"/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f t="shared" si="5"/>
        <v>0</v>
      </c>
      <c r="L23" s="1">
        <f t="shared" si="2"/>
        <v>0</v>
      </c>
      <c r="M23" s="3" t="e">
        <f t="shared" si="17"/>
        <v>#DIV/0!</v>
      </c>
      <c r="N23" s="409">
        <f t="shared" si="7"/>
        <v>0</v>
      </c>
      <c r="O23" s="409">
        <f t="shared" si="8"/>
        <v>0</v>
      </c>
      <c r="P23" s="409">
        <f t="shared" si="9"/>
        <v>0</v>
      </c>
      <c r="Q23" s="409">
        <f t="shared" si="10"/>
        <v>0</v>
      </c>
      <c r="R23" s="409">
        <f t="shared" si="11"/>
        <v>0</v>
      </c>
      <c r="S23" s="409">
        <f t="shared" si="12"/>
        <v>0</v>
      </c>
      <c r="T23" s="409">
        <f t="shared" si="13"/>
        <v>0</v>
      </c>
      <c r="U23" s="1">
        <f t="shared" si="14"/>
        <v>0</v>
      </c>
      <c r="V23" s="3" t="e">
        <f t="shared" si="4"/>
        <v>#DIV/0!</v>
      </c>
      <c r="W23" s="1">
        <f t="shared" si="15"/>
        <v>0</v>
      </c>
      <c r="X23" s="62">
        <v>0</v>
      </c>
      <c r="Z23" s="409">
        <v>0</v>
      </c>
      <c r="AA23" s="409">
        <v>0</v>
      </c>
      <c r="AB23" s="409">
        <v>0</v>
      </c>
      <c r="AC23" s="409">
        <v>0</v>
      </c>
      <c r="AD23" s="409">
        <v>0</v>
      </c>
      <c r="AE23" s="409">
        <v>0</v>
      </c>
      <c r="AF23" s="409">
        <v>0</v>
      </c>
      <c r="AG23" s="409">
        <f t="shared" si="16"/>
        <v>0</v>
      </c>
    </row>
    <row r="24" spans="1:33" ht="21" customHeight="1">
      <c r="A24" s="75">
        <v>14</v>
      </c>
      <c r="B24" s="67" t="s">
        <v>43</v>
      </c>
      <c r="C24" s="1">
        <f t="shared" si="1"/>
        <v>60</v>
      </c>
      <c r="D24" s="1">
        <v>17</v>
      </c>
      <c r="E24" s="1">
        <v>1</v>
      </c>
      <c r="F24" s="1">
        <v>0</v>
      </c>
      <c r="G24" s="1">
        <v>0</v>
      </c>
      <c r="H24" s="1">
        <v>2</v>
      </c>
      <c r="I24" s="1">
        <v>23</v>
      </c>
      <c r="J24" s="1">
        <v>0</v>
      </c>
      <c r="K24" s="1">
        <f t="shared" si="5"/>
        <v>43</v>
      </c>
      <c r="L24" s="1">
        <f t="shared" si="2"/>
        <v>20</v>
      </c>
      <c r="M24" s="3">
        <f t="shared" si="17"/>
        <v>33.333333333333329</v>
      </c>
      <c r="N24" s="409">
        <f t="shared" si="7"/>
        <v>17</v>
      </c>
      <c r="O24" s="409">
        <f t="shared" si="8"/>
        <v>2</v>
      </c>
      <c r="P24" s="409">
        <f t="shared" si="9"/>
        <v>0</v>
      </c>
      <c r="Q24" s="409">
        <f t="shared" si="10"/>
        <v>0</v>
      </c>
      <c r="R24" s="409">
        <f t="shared" si="11"/>
        <v>2</v>
      </c>
      <c r="S24" s="409">
        <f t="shared" si="12"/>
        <v>39</v>
      </c>
      <c r="T24" s="409">
        <f t="shared" si="13"/>
        <v>0</v>
      </c>
      <c r="U24" s="1">
        <f t="shared" si="14"/>
        <v>60</v>
      </c>
      <c r="V24" s="3">
        <f t="shared" si="4"/>
        <v>100</v>
      </c>
      <c r="W24" s="1">
        <f t="shared" si="15"/>
        <v>21</v>
      </c>
      <c r="X24" s="62">
        <f t="shared" si="6"/>
        <v>35</v>
      </c>
      <c r="Z24" s="409">
        <v>0</v>
      </c>
      <c r="AA24" s="409">
        <v>1</v>
      </c>
      <c r="AB24" s="409">
        <v>0</v>
      </c>
      <c r="AC24" s="409">
        <v>0</v>
      </c>
      <c r="AD24" s="409">
        <v>0</v>
      </c>
      <c r="AE24" s="409">
        <v>16</v>
      </c>
      <c r="AF24" s="409">
        <v>0</v>
      </c>
      <c r="AG24" s="409">
        <f t="shared" si="16"/>
        <v>17</v>
      </c>
    </row>
    <row r="25" spans="1:33" ht="21" customHeight="1">
      <c r="A25" s="75">
        <v>15</v>
      </c>
      <c r="B25" s="67" t="s">
        <v>44</v>
      </c>
      <c r="C25" s="1">
        <f t="shared" si="1"/>
        <v>55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25</v>
      </c>
      <c r="J25" s="1">
        <v>2</v>
      </c>
      <c r="K25" s="1">
        <f t="shared" si="5"/>
        <v>27</v>
      </c>
      <c r="L25" s="1">
        <f t="shared" si="2"/>
        <v>0</v>
      </c>
      <c r="M25" s="3">
        <f t="shared" si="17"/>
        <v>0</v>
      </c>
      <c r="N25" s="409">
        <f t="shared" si="7"/>
        <v>0</v>
      </c>
      <c r="O25" s="409">
        <f t="shared" si="8"/>
        <v>0</v>
      </c>
      <c r="P25" s="409">
        <f t="shared" si="9"/>
        <v>0</v>
      </c>
      <c r="Q25" s="409">
        <f t="shared" si="10"/>
        <v>1</v>
      </c>
      <c r="R25" s="409">
        <f t="shared" si="11"/>
        <v>0</v>
      </c>
      <c r="S25" s="409">
        <f t="shared" si="12"/>
        <v>51</v>
      </c>
      <c r="T25" s="409">
        <f t="shared" si="13"/>
        <v>3</v>
      </c>
      <c r="U25" s="1">
        <f t="shared" si="14"/>
        <v>55</v>
      </c>
      <c r="V25" s="3">
        <f t="shared" si="4"/>
        <v>100</v>
      </c>
      <c r="W25" s="1">
        <f t="shared" si="15"/>
        <v>0</v>
      </c>
      <c r="X25" s="62">
        <f t="shared" si="6"/>
        <v>0</v>
      </c>
      <c r="Z25" s="409">
        <v>0</v>
      </c>
      <c r="AA25" s="409">
        <v>0</v>
      </c>
      <c r="AB25" s="409">
        <v>0</v>
      </c>
      <c r="AC25" s="409">
        <v>1</v>
      </c>
      <c r="AD25" s="409">
        <v>0</v>
      </c>
      <c r="AE25" s="409">
        <v>26</v>
      </c>
      <c r="AF25" s="409">
        <v>1</v>
      </c>
      <c r="AG25" s="409">
        <f t="shared" si="16"/>
        <v>28</v>
      </c>
    </row>
    <row r="26" spans="1:33" ht="21" customHeight="1">
      <c r="A26" s="75">
        <v>16</v>
      </c>
      <c r="B26" s="67" t="s">
        <v>45</v>
      </c>
      <c r="C26" s="1">
        <f t="shared" si="1"/>
        <v>81</v>
      </c>
      <c r="D26" s="1">
        <v>0</v>
      </c>
      <c r="E26" s="1">
        <v>0</v>
      </c>
      <c r="F26" s="1">
        <v>0</v>
      </c>
      <c r="G26" s="1">
        <v>22</v>
      </c>
      <c r="H26" s="1">
        <v>0</v>
      </c>
      <c r="I26" s="1">
        <v>33</v>
      </c>
      <c r="J26" s="1">
        <v>26</v>
      </c>
      <c r="K26" s="1">
        <f t="shared" si="5"/>
        <v>81</v>
      </c>
      <c r="L26" s="1">
        <f t="shared" si="2"/>
        <v>0</v>
      </c>
      <c r="M26" s="3">
        <f t="shared" si="17"/>
        <v>0</v>
      </c>
      <c r="N26" s="409">
        <f t="shared" si="7"/>
        <v>0</v>
      </c>
      <c r="O26" s="409">
        <f t="shared" si="8"/>
        <v>0</v>
      </c>
      <c r="P26" s="409">
        <f t="shared" si="9"/>
        <v>0</v>
      </c>
      <c r="Q26" s="409">
        <f t="shared" si="10"/>
        <v>22</v>
      </c>
      <c r="R26" s="409">
        <f t="shared" si="11"/>
        <v>0</v>
      </c>
      <c r="S26" s="409">
        <f t="shared" si="12"/>
        <v>33</v>
      </c>
      <c r="T26" s="409">
        <f t="shared" si="13"/>
        <v>26</v>
      </c>
      <c r="U26" s="1">
        <f t="shared" si="14"/>
        <v>81</v>
      </c>
      <c r="V26" s="3">
        <f t="shared" si="4"/>
        <v>100</v>
      </c>
      <c r="W26" s="1">
        <f t="shared" si="15"/>
        <v>0</v>
      </c>
      <c r="X26" s="62">
        <f t="shared" si="6"/>
        <v>0</v>
      </c>
      <c r="Z26" s="409">
        <v>0</v>
      </c>
      <c r="AA26" s="409">
        <v>0</v>
      </c>
      <c r="AB26" s="409">
        <v>0</v>
      </c>
      <c r="AC26" s="409">
        <v>0</v>
      </c>
      <c r="AD26" s="409">
        <v>0</v>
      </c>
      <c r="AE26" s="409">
        <v>0</v>
      </c>
      <c r="AF26" s="409">
        <v>0</v>
      </c>
      <c r="AG26" s="409">
        <v>54</v>
      </c>
    </row>
    <row r="27" spans="1:33" ht="21" customHeight="1">
      <c r="A27" s="75">
        <v>17</v>
      </c>
      <c r="B27" s="67" t="s">
        <v>46</v>
      </c>
      <c r="C27" s="1">
        <f t="shared" si="1"/>
        <v>19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f t="shared" si="5"/>
        <v>0</v>
      </c>
      <c r="L27" s="1">
        <f t="shared" si="2"/>
        <v>0</v>
      </c>
      <c r="M27" s="3">
        <f t="shared" si="17"/>
        <v>0</v>
      </c>
      <c r="N27" s="409">
        <f t="shared" si="7"/>
        <v>0</v>
      </c>
      <c r="O27" s="409">
        <f t="shared" si="8"/>
        <v>0</v>
      </c>
      <c r="P27" s="409">
        <f t="shared" si="9"/>
        <v>0</v>
      </c>
      <c r="Q27" s="409">
        <f t="shared" si="10"/>
        <v>0</v>
      </c>
      <c r="R27" s="409">
        <f t="shared" si="11"/>
        <v>0</v>
      </c>
      <c r="S27" s="409">
        <f t="shared" si="12"/>
        <v>19</v>
      </c>
      <c r="T27" s="409">
        <f t="shared" si="13"/>
        <v>0</v>
      </c>
      <c r="U27" s="1">
        <f t="shared" si="14"/>
        <v>19</v>
      </c>
      <c r="V27" s="3">
        <f t="shared" si="4"/>
        <v>100</v>
      </c>
      <c r="W27" s="1">
        <f t="shared" si="15"/>
        <v>0</v>
      </c>
      <c r="X27" s="62">
        <f t="shared" si="6"/>
        <v>0</v>
      </c>
      <c r="Z27" s="409">
        <v>0</v>
      </c>
      <c r="AA27" s="409">
        <v>0</v>
      </c>
      <c r="AB27" s="409">
        <v>0</v>
      </c>
      <c r="AC27" s="409">
        <v>0</v>
      </c>
      <c r="AD27" s="409">
        <v>0</v>
      </c>
      <c r="AE27" s="409">
        <v>19</v>
      </c>
      <c r="AF27" s="409">
        <v>0</v>
      </c>
      <c r="AG27" s="409">
        <f t="shared" si="16"/>
        <v>19</v>
      </c>
    </row>
    <row r="28" spans="1:33" ht="21" customHeight="1">
      <c r="A28" s="75">
        <v>18</v>
      </c>
      <c r="B28" s="67" t="s">
        <v>69</v>
      </c>
      <c r="C28" s="1">
        <f t="shared" si="1"/>
        <v>63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20</v>
      </c>
      <c r="J28" s="1">
        <v>6</v>
      </c>
      <c r="K28" s="1">
        <f t="shared" si="5"/>
        <v>26</v>
      </c>
      <c r="L28" s="1">
        <f t="shared" si="2"/>
        <v>0</v>
      </c>
      <c r="M28" s="3">
        <f t="shared" si="17"/>
        <v>0</v>
      </c>
      <c r="N28" s="409">
        <f t="shared" si="7"/>
        <v>1</v>
      </c>
      <c r="O28" s="409">
        <f t="shared" si="8"/>
        <v>0</v>
      </c>
      <c r="P28" s="409">
        <f t="shared" si="9"/>
        <v>0</v>
      </c>
      <c r="Q28" s="409">
        <f t="shared" si="10"/>
        <v>9</v>
      </c>
      <c r="R28" s="409">
        <f t="shared" si="11"/>
        <v>2</v>
      </c>
      <c r="S28" s="409">
        <f t="shared" si="12"/>
        <v>40</v>
      </c>
      <c r="T28" s="409">
        <f t="shared" si="13"/>
        <v>11</v>
      </c>
      <c r="U28" s="1">
        <f t="shared" si="14"/>
        <v>63</v>
      </c>
      <c r="V28" s="3">
        <f t="shared" si="4"/>
        <v>100</v>
      </c>
      <c r="W28" s="1">
        <f t="shared" si="15"/>
        <v>3</v>
      </c>
      <c r="X28" s="62">
        <f t="shared" si="6"/>
        <v>4.7619047619047619</v>
      </c>
      <c r="Z28" s="409">
        <v>1</v>
      </c>
      <c r="AA28" s="409">
        <v>0</v>
      </c>
      <c r="AB28" s="409">
        <v>0</v>
      </c>
      <c r="AC28" s="409">
        <v>9</v>
      </c>
      <c r="AD28" s="409">
        <v>2</v>
      </c>
      <c r="AE28" s="409">
        <v>20</v>
      </c>
      <c r="AF28" s="409">
        <v>5</v>
      </c>
      <c r="AG28" s="409">
        <f t="shared" si="16"/>
        <v>37</v>
      </c>
    </row>
    <row r="29" spans="1:33" ht="7.5" customHeight="1">
      <c r="A29" s="75" t="s">
        <v>29</v>
      </c>
      <c r="B29" s="1"/>
      <c r="C29" s="1"/>
      <c r="D29" s="1"/>
      <c r="E29" s="1"/>
      <c r="F29" s="1" t="s">
        <v>29</v>
      </c>
      <c r="G29" s="1" t="s">
        <v>29</v>
      </c>
      <c r="H29" s="1" t="s">
        <v>29</v>
      </c>
      <c r="I29" s="1" t="s">
        <v>29</v>
      </c>
      <c r="J29" s="1" t="s">
        <v>29</v>
      </c>
      <c r="K29" s="1"/>
      <c r="L29" s="1"/>
      <c r="M29" s="3"/>
      <c r="N29" s="1"/>
      <c r="O29" s="1"/>
      <c r="P29" s="1"/>
      <c r="Q29" s="1"/>
      <c r="R29" s="1"/>
      <c r="S29" s="1"/>
      <c r="T29" s="1"/>
      <c r="U29" s="7" t="s">
        <v>29</v>
      </c>
      <c r="V29" s="3"/>
      <c r="W29" s="1"/>
      <c r="X29" s="62"/>
    </row>
    <row r="30" spans="1:33" ht="21" customHeight="1" thickBot="1">
      <c r="A30" s="76" t="s">
        <v>70</v>
      </c>
      <c r="B30" s="64"/>
      <c r="C30" s="64">
        <f>SUM(C11:C28)</f>
        <v>839</v>
      </c>
      <c r="D30" s="64">
        <f t="shared" ref="D30:U30" si="18">SUM(D11:D28)</f>
        <v>64</v>
      </c>
      <c r="E30" s="64">
        <f t="shared" si="18"/>
        <v>13</v>
      </c>
      <c r="F30" s="64">
        <f t="shared" si="18"/>
        <v>0</v>
      </c>
      <c r="G30" s="64">
        <f t="shared" si="18"/>
        <v>58</v>
      </c>
      <c r="H30" s="64">
        <f t="shared" si="18"/>
        <v>23</v>
      </c>
      <c r="I30" s="64">
        <f t="shared" si="18"/>
        <v>230</v>
      </c>
      <c r="J30" s="64">
        <f t="shared" si="18"/>
        <v>57</v>
      </c>
      <c r="K30" s="64">
        <f t="shared" si="18"/>
        <v>445</v>
      </c>
      <c r="L30" s="64">
        <f t="shared" si="18"/>
        <v>100</v>
      </c>
      <c r="M30" s="65">
        <f t="shared" si="17"/>
        <v>11.918951132300357</v>
      </c>
      <c r="N30" s="64">
        <f t="shared" si="18"/>
        <v>113</v>
      </c>
      <c r="O30" s="64">
        <f t="shared" si="18"/>
        <v>41</v>
      </c>
      <c r="P30" s="64">
        <f t="shared" si="18"/>
        <v>0</v>
      </c>
      <c r="Q30" s="64">
        <f t="shared" si="18"/>
        <v>76</v>
      </c>
      <c r="R30" s="64">
        <f t="shared" si="18"/>
        <v>44</v>
      </c>
      <c r="S30" s="64">
        <f t="shared" si="18"/>
        <v>475</v>
      </c>
      <c r="T30" s="64">
        <f t="shared" si="18"/>
        <v>90</v>
      </c>
      <c r="U30" s="64">
        <f t="shared" si="18"/>
        <v>839</v>
      </c>
      <c r="V30" s="65">
        <f t="shared" ref="V30" si="19">SUM(U30/C30)*100</f>
        <v>100</v>
      </c>
      <c r="W30" s="64">
        <f>SUM(N30+O30+P30+R30)</f>
        <v>198</v>
      </c>
      <c r="X30" s="77">
        <f>SUM(W30/U30)*100</f>
        <v>23.59952324195471</v>
      </c>
      <c r="Z30" s="409">
        <f t="shared" ref="Z30:AG30" si="20">SUM(Z11:Z28)</f>
        <v>49</v>
      </c>
      <c r="AA30" s="409">
        <f t="shared" si="20"/>
        <v>28</v>
      </c>
      <c r="AB30" s="409">
        <f t="shared" si="20"/>
        <v>0</v>
      </c>
      <c r="AC30" s="409">
        <f t="shared" si="20"/>
        <v>18</v>
      </c>
      <c r="AD30" s="409">
        <f t="shared" si="20"/>
        <v>21</v>
      </c>
      <c r="AE30" s="409">
        <f t="shared" si="20"/>
        <v>245</v>
      </c>
      <c r="AF30" s="409">
        <f t="shared" si="20"/>
        <v>33</v>
      </c>
      <c r="AG30" s="409">
        <f t="shared" si="20"/>
        <v>448</v>
      </c>
    </row>
    <row r="31" spans="1:33" ht="15.75" thickTop="1">
      <c r="B31" t="s">
        <v>204</v>
      </c>
    </row>
    <row r="32" spans="1:33">
      <c r="D32">
        <v>64</v>
      </c>
      <c r="E32">
        <v>13</v>
      </c>
      <c r="F32">
        <v>0</v>
      </c>
      <c r="G32">
        <v>43</v>
      </c>
      <c r="H32">
        <v>23</v>
      </c>
      <c r="I32">
        <v>208</v>
      </c>
      <c r="J32">
        <v>40</v>
      </c>
    </row>
    <row r="33" spans="4:10">
      <c r="D33">
        <f>D32-D30</f>
        <v>0</v>
      </c>
      <c r="E33">
        <f>E32-E30</f>
        <v>0</v>
      </c>
      <c r="F33">
        <f t="shared" ref="F33" si="21">F30-F32</f>
        <v>0</v>
      </c>
      <c r="G33">
        <f>G32-G30</f>
        <v>-15</v>
      </c>
      <c r="H33">
        <f t="shared" ref="H33:J33" si="22">H32-H30</f>
        <v>0</v>
      </c>
      <c r="I33">
        <f t="shared" si="22"/>
        <v>-22</v>
      </c>
      <c r="J33">
        <f t="shared" si="22"/>
        <v>-17</v>
      </c>
    </row>
    <row r="34" spans="4:10">
      <c r="G34">
        <v>15</v>
      </c>
      <c r="H34">
        <v>0</v>
      </c>
      <c r="I34">
        <v>22</v>
      </c>
      <c r="J34">
        <v>17</v>
      </c>
    </row>
    <row r="35" spans="4:10">
      <c r="G35">
        <v>7</v>
      </c>
      <c r="H35">
        <v>0</v>
      </c>
      <c r="I35">
        <v>11</v>
      </c>
      <c r="J35">
        <v>9</v>
      </c>
    </row>
    <row r="36" spans="4:10">
      <c r="G36">
        <f>G34+G35</f>
        <v>22</v>
      </c>
      <c r="H36">
        <f t="shared" ref="H36:J36" si="23">H34+H35</f>
        <v>0</v>
      </c>
      <c r="I36">
        <f t="shared" si="23"/>
        <v>33</v>
      </c>
      <c r="J36">
        <f t="shared" si="23"/>
        <v>26</v>
      </c>
    </row>
  </sheetData>
  <mergeCells count="4">
    <mergeCell ref="I5:M5"/>
    <mergeCell ref="K6:L6"/>
    <mergeCell ref="D5:H5"/>
    <mergeCell ref="W6:X6"/>
  </mergeCells>
  <printOptions horizontalCentered="1"/>
  <pageMargins left="0.19685039370078741" right="0.19685039370078741" top="0.74803149606299213" bottom="0.39370078740157483" header="0.31496062992125984" footer="0.31496062992125984"/>
  <pageSetup paperSize="256" scale="90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0"/>
  <sheetViews>
    <sheetView workbookViewId="0">
      <selection activeCell="L28" sqref="L28:P32"/>
    </sheetView>
  </sheetViews>
  <sheetFormatPr defaultRowHeight="15"/>
  <cols>
    <col min="2" max="2" width="17.85546875" customWidth="1"/>
    <col min="4" max="5" width="13.140625" bestFit="1" customWidth="1"/>
  </cols>
  <sheetData>
    <row r="1" spans="1:7" ht="32.25" thickBot="1">
      <c r="A1" s="308" t="s">
        <v>483</v>
      </c>
      <c r="B1" s="309" t="s">
        <v>484</v>
      </c>
      <c r="C1" s="309" t="s">
        <v>485</v>
      </c>
      <c r="D1" s="309" t="s">
        <v>8</v>
      </c>
      <c r="E1" s="309" t="s">
        <v>486</v>
      </c>
    </row>
    <row r="2" spans="1:7" ht="15.75">
      <c r="A2" s="310"/>
      <c r="B2" s="312"/>
      <c r="C2" s="314"/>
      <c r="D2" s="314"/>
      <c r="E2" s="314"/>
    </row>
    <row r="3" spans="1:7" ht="15.75">
      <c r="A3" s="310" t="s">
        <v>487</v>
      </c>
      <c r="B3" s="312" t="s">
        <v>13</v>
      </c>
      <c r="C3" s="315">
        <v>14274</v>
      </c>
      <c r="D3" s="315">
        <v>10166</v>
      </c>
      <c r="E3" s="320">
        <f>C3/D3*100</f>
        <v>140.40920716112532</v>
      </c>
    </row>
    <row r="4" spans="1:7" ht="15.75">
      <c r="A4" s="310" t="s">
        <v>488</v>
      </c>
      <c r="B4" s="312" t="s">
        <v>14</v>
      </c>
      <c r="C4" s="315">
        <v>11344</v>
      </c>
      <c r="D4" s="315">
        <v>10445</v>
      </c>
      <c r="E4" s="320">
        <f t="shared" ref="E4:E10" si="0">C4/D4*100</f>
        <v>108.60698898994734</v>
      </c>
    </row>
    <row r="5" spans="1:7" ht="15.75">
      <c r="A5" s="310" t="s">
        <v>489</v>
      </c>
      <c r="B5" s="312" t="s">
        <v>15</v>
      </c>
      <c r="C5" s="315">
        <v>1848</v>
      </c>
      <c r="D5" s="315">
        <v>1978</v>
      </c>
      <c r="E5" s="320">
        <f t="shared" si="0"/>
        <v>93.427704752275019</v>
      </c>
    </row>
    <row r="6" spans="1:7" ht="21" customHeight="1">
      <c r="A6" s="310" t="s">
        <v>490</v>
      </c>
      <c r="B6" s="312" t="s">
        <v>74</v>
      </c>
      <c r="C6" s="315">
        <v>21919</v>
      </c>
      <c r="D6" s="315">
        <v>14367</v>
      </c>
      <c r="E6" s="320">
        <f t="shared" si="0"/>
        <v>152.56490568664302</v>
      </c>
    </row>
    <row r="7" spans="1:7" ht="20.25" customHeight="1">
      <c r="A7" s="310" t="s">
        <v>491</v>
      </c>
      <c r="B7" s="312" t="s">
        <v>360</v>
      </c>
      <c r="C7" s="315">
        <v>76859</v>
      </c>
      <c r="D7" s="315">
        <v>68405</v>
      </c>
      <c r="E7" s="320">
        <f t="shared" si="0"/>
        <v>112.35874570572327</v>
      </c>
    </row>
    <row r="8" spans="1:7" ht="15.75">
      <c r="A8" s="310" t="s">
        <v>492</v>
      </c>
      <c r="B8" s="312" t="s">
        <v>19</v>
      </c>
      <c r="C8" s="315">
        <v>20038</v>
      </c>
      <c r="D8" s="315">
        <v>16468</v>
      </c>
      <c r="E8" s="320">
        <f t="shared" si="0"/>
        <v>121.67840660675249</v>
      </c>
    </row>
    <row r="9" spans="1:7" ht="21.75" customHeight="1" thickBot="1">
      <c r="A9" s="311" t="s">
        <v>493</v>
      </c>
      <c r="B9" s="313" t="s">
        <v>73</v>
      </c>
      <c r="C9" s="316">
        <v>5239</v>
      </c>
      <c r="D9" s="316">
        <v>6058</v>
      </c>
      <c r="E9" s="320">
        <f t="shared" si="0"/>
        <v>86.480686695278976</v>
      </c>
    </row>
    <row r="10" spans="1:7" ht="16.5" thickBot="1">
      <c r="A10" s="311"/>
      <c r="B10" s="317" t="s">
        <v>485</v>
      </c>
      <c r="C10" s="316">
        <v>151521</v>
      </c>
      <c r="D10" s="318">
        <v>127887</v>
      </c>
      <c r="E10" s="319">
        <f t="shared" si="0"/>
        <v>118.48037720800394</v>
      </c>
    </row>
    <row r="12" spans="1:7" ht="15.75" thickBot="1"/>
    <row r="13" spans="1:7" ht="78" customHeight="1" thickBot="1">
      <c r="A13" s="326" t="s">
        <v>483</v>
      </c>
      <c r="B13" s="327" t="s">
        <v>494</v>
      </c>
      <c r="C13" s="327" t="s">
        <v>485</v>
      </c>
      <c r="D13" s="327" t="s">
        <v>495</v>
      </c>
      <c r="E13" s="327" t="s">
        <v>496</v>
      </c>
      <c r="G13" s="328" t="s">
        <v>501</v>
      </c>
    </row>
    <row r="14" spans="1:7">
      <c r="A14" s="321"/>
      <c r="B14" s="323"/>
      <c r="C14" s="325"/>
      <c r="D14" s="325"/>
      <c r="E14" s="325"/>
      <c r="G14">
        <v>192007</v>
      </c>
    </row>
    <row r="15" spans="1:7" ht="15.75">
      <c r="A15" s="310" t="s">
        <v>487</v>
      </c>
      <c r="B15" s="312" t="s">
        <v>497</v>
      </c>
      <c r="C15" s="315">
        <v>6636</v>
      </c>
      <c r="D15" s="320">
        <f>C15/G14*100</f>
        <v>3.4561239954793312</v>
      </c>
      <c r="E15" s="320">
        <f>C15/C20*100</f>
        <v>16.390851158425136</v>
      </c>
    </row>
    <row r="16" spans="1:7" ht="15.75">
      <c r="A16" s="310" t="s">
        <v>488</v>
      </c>
      <c r="B16" s="312" t="s">
        <v>498</v>
      </c>
      <c r="C16" s="315">
        <v>14215</v>
      </c>
      <c r="D16" s="320">
        <f>C16/G14*100</f>
        <v>7.4033759185863008</v>
      </c>
      <c r="E16" s="320">
        <f>C16/C20*100</f>
        <v>35.110902534209352</v>
      </c>
    </row>
    <row r="17" spans="1:5" ht="20.25" customHeight="1">
      <c r="A17" s="310" t="s">
        <v>489</v>
      </c>
      <c r="B17" s="312" t="s">
        <v>499</v>
      </c>
      <c r="C17" s="315">
        <v>8961</v>
      </c>
      <c r="D17" s="320">
        <f>C17/G14*100</f>
        <v>4.6670173483258424</v>
      </c>
      <c r="E17" s="320">
        <f>C17/C20*100</f>
        <v>22.133577038976437</v>
      </c>
    </row>
    <row r="18" spans="1:5" ht="15.75">
      <c r="A18" s="310" t="s">
        <v>490</v>
      </c>
      <c r="B18" s="312" t="s">
        <v>500</v>
      </c>
      <c r="C18" s="315">
        <v>10674</v>
      </c>
      <c r="D18" s="320">
        <f>C18/G14*100</f>
        <v>5.5591723218424329</v>
      </c>
      <c r="E18" s="320">
        <f>C18/C20*100</f>
        <v>26.364669268389072</v>
      </c>
    </row>
    <row r="19" spans="1:5" ht="15.75" thickBot="1">
      <c r="A19" s="322"/>
      <c r="B19" s="324"/>
      <c r="C19" s="324"/>
      <c r="D19" s="324"/>
      <c r="E19" s="324"/>
    </row>
    <row r="20" spans="1:5" ht="16.5" thickBot="1">
      <c r="A20" s="311"/>
      <c r="B20" s="317" t="s">
        <v>485</v>
      </c>
      <c r="C20" s="316">
        <v>40486</v>
      </c>
      <c r="D20" s="317">
        <v>40</v>
      </c>
      <c r="E20" s="317">
        <v>100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9"/>
  <sheetViews>
    <sheetView zoomScale="90" zoomScaleNormal="90" workbookViewId="0">
      <selection activeCell="T9" sqref="T9"/>
    </sheetView>
  </sheetViews>
  <sheetFormatPr defaultRowHeight="15"/>
  <cols>
    <col min="1" max="1" width="6.140625" style="8" customWidth="1"/>
    <col min="2" max="2" width="10.28515625" customWidth="1"/>
    <col min="3" max="4" width="6.7109375" customWidth="1"/>
    <col min="5" max="5" width="7.140625" bestFit="1" customWidth="1"/>
    <col min="6" max="7" width="6.7109375" customWidth="1"/>
    <col min="8" max="8" width="7.7109375" customWidth="1"/>
    <col min="9" max="10" width="6.7109375" customWidth="1"/>
    <col min="11" max="11" width="8.7109375" customWidth="1"/>
    <col min="12" max="13" width="6.7109375" customWidth="1"/>
    <col min="14" max="14" width="7.140625" bestFit="1" customWidth="1"/>
    <col min="15" max="16" width="6.7109375" customWidth="1"/>
    <col min="17" max="17" width="7.7109375" customWidth="1"/>
    <col min="18" max="19" width="6.7109375" customWidth="1"/>
    <col min="20" max="20" width="7.140625" bestFit="1" customWidth="1"/>
    <col min="21" max="22" width="6.7109375" customWidth="1"/>
    <col min="23" max="23" width="7.140625" customWidth="1"/>
    <col min="24" max="25" width="6.7109375" customWidth="1"/>
    <col min="26" max="26" width="7.85546875" customWidth="1"/>
  </cols>
  <sheetData>
    <row r="1" spans="1:30" ht="15.75">
      <c r="A1" s="624" t="s">
        <v>71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</row>
    <row r="2" spans="1:30" ht="15.75">
      <c r="A2" s="626" t="s">
        <v>506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55" t="str">
        <f>'Lampiran 1'!E3</f>
        <v>:  FEBRUARI 2019</v>
      </c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30" ht="15.75" thickBot="1">
      <c r="X3" t="s">
        <v>72</v>
      </c>
    </row>
    <row r="4" spans="1:30" ht="24.75" customHeight="1" thickTop="1">
      <c r="A4" s="435" t="s">
        <v>6</v>
      </c>
      <c r="B4" s="434" t="s">
        <v>7</v>
      </c>
      <c r="C4" s="621" t="s">
        <v>13</v>
      </c>
      <c r="D4" s="622"/>
      <c r="E4" s="625"/>
      <c r="F4" s="621" t="s">
        <v>14</v>
      </c>
      <c r="G4" s="622"/>
      <c r="H4" s="625"/>
      <c r="I4" s="621" t="s">
        <v>15</v>
      </c>
      <c r="J4" s="622"/>
      <c r="K4" s="625"/>
      <c r="L4" s="621" t="s">
        <v>73</v>
      </c>
      <c r="M4" s="622"/>
      <c r="N4" s="625"/>
      <c r="O4" s="621" t="s">
        <v>74</v>
      </c>
      <c r="P4" s="622"/>
      <c r="Q4" s="625"/>
      <c r="R4" s="621" t="s">
        <v>75</v>
      </c>
      <c r="S4" s="622"/>
      <c r="T4" s="625"/>
      <c r="U4" s="621" t="s">
        <v>19</v>
      </c>
      <c r="V4" s="622"/>
      <c r="W4" s="623"/>
      <c r="X4" s="622" t="s">
        <v>76</v>
      </c>
      <c r="Y4" s="622"/>
      <c r="Z4" s="623"/>
      <c r="AB4" t="s">
        <v>533</v>
      </c>
    </row>
    <row r="5" spans="1:30">
      <c r="A5" s="56"/>
      <c r="B5" s="50"/>
      <c r="C5" s="50" t="s">
        <v>8</v>
      </c>
      <c r="D5" s="50" t="s">
        <v>77</v>
      </c>
      <c r="E5" s="50" t="s">
        <v>58</v>
      </c>
      <c r="F5" s="50" t="s">
        <v>8</v>
      </c>
      <c r="G5" s="50" t="s">
        <v>77</v>
      </c>
      <c r="H5" s="50" t="s">
        <v>58</v>
      </c>
      <c r="I5" s="50" t="s">
        <v>8</v>
      </c>
      <c r="J5" s="50" t="s">
        <v>77</v>
      </c>
      <c r="K5" s="50" t="s">
        <v>58</v>
      </c>
      <c r="L5" s="50" t="s">
        <v>8</v>
      </c>
      <c r="M5" s="50" t="s">
        <v>77</v>
      </c>
      <c r="N5" s="50" t="s">
        <v>58</v>
      </c>
      <c r="O5" s="50" t="s">
        <v>8</v>
      </c>
      <c r="P5" s="50" t="s">
        <v>77</v>
      </c>
      <c r="Q5" s="50" t="s">
        <v>58</v>
      </c>
      <c r="R5" s="50" t="s">
        <v>8</v>
      </c>
      <c r="S5" s="50" t="s">
        <v>77</v>
      </c>
      <c r="T5" s="50" t="s">
        <v>58</v>
      </c>
      <c r="U5" s="50" t="s">
        <v>8</v>
      </c>
      <c r="V5" s="50" t="s">
        <v>77</v>
      </c>
      <c r="W5" s="57" t="s">
        <v>58</v>
      </c>
      <c r="X5" s="438" t="s">
        <v>8</v>
      </c>
      <c r="Y5" s="347" t="s">
        <v>77</v>
      </c>
      <c r="Z5" s="57" t="s">
        <v>58</v>
      </c>
    </row>
    <row r="6" spans="1:30">
      <c r="A6" s="58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9"/>
      <c r="X6" s="439"/>
      <c r="Y6" s="348"/>
      <c r="Z6" s="59"/>
    </row>
    <row r="7" spans="1:30" s="12" customFormat="1">
      <c r="A7" s="479">
        <v>1</v>
      </c>
      <c r="B7" s="436">
        <v>2</v>
      </c>
      <c r="C7" s="436">
        <v>3</v>
      </c>
      <c r="D7" s="436">
        <v>4</v>
      </c>
      <c r="E7" s="436">
        <v>5</v>
      </c>
      <c r="F7" s="436">
        <v>6</v>
      </c>
      <c r="G7" s="436">
        <v>7</v>
      </c>
      <c r="H7" s="436">
        <v>8</v>
      </c>
      <c r="I7" s="436">
        <v>9</v>
      </c>
      <c r="J7" s="436">
        <v>10</v>
      </c>
      <c r="K7" s="436">
        <v>11</v>
      </c>
      <c r="L7" s="436">
        <v>12</v>
      </c>
      <c r="M7" s="436">
        <v>13</v>
      </c>
      <c r="N7" s="436">
        <v>14</v>
      </c>
      <c r="O7" s="436">
        <v>15</v>
      </c>
      <c r="P7" s="436">
        <v>16</v>
      </c>
      <c r="Q7" s="436">
        <v>17</v>
      </c>
      <c r="R7" s="436">
        <v>18</v>
      </c>
      <c r="S7" s="436">
        <v>19</v>
      </c>
      <c r="T7" s="436">
        <v>20</v>
      </c>
      <c r="U7" s="436">
        <v>21</v>
      </c>
      <c r="V7" s="436">
        <v>22</v>
      </c>
      <c r="W7" s="437">
        <v>23</v>
      </c>
      <c r="X7" s="480">
        <v>24</v>
      </c>
      <c r="Y7" s="481">
        <v>25</v>
      </c>
      <c r="Z7" s="437">
        <v>26</v>
      </c>
    </row>
    <row r="8" spans="1:30" ht="12" customHeight="1">
      <c r="A8" s="417"/>
      <c r="B8" s="409"/>
      <c r="C8" s="409" t="s">
        <v>29</v>
      </c>
      <c r="D8" s="409" t="s">
        <v>29</v>
      </c>
      <c r="E8" s="409" t="s">
        <v>29</v>
      </c>
      <c r="F8" s="409" t="s">
        <v>29</v>
      </c>
      <c r="G8" s="409" t="s">
        <v>28</v>
      </c>
      <c r="H8" s="409" t="s">
        <v>28</v>
      </c>
      <c r="I8" s="409" t="s">
        <v>29</v>
      </c>
      <c r="J8" s="409" t="s">
        <v>28</v>
      </c>
      <c r="K8" s="409" t="s">
        <v>29</v>
      </c>
      <c r="L8" s="409" t="s">
        <v>29</v>
      </c>
      <c r="M8" s="409" t="s">
        <v>28</v>
      </c>
      <c r="N8" s="409" t="s">
        <v>29</v>
      </c>
      <c r="O8" s="409" t="s">
        <v>29</v>
      </c>
      <c r="P8" s="409" t="s">
        <v>28</v>
      </c>
      <c r="Q8" s="409" t="s">
        <v>29</v>
      </c>
      <c r="R8" s="409" t="s">
        <v>29</v>
      </c>
      <c r="S8" s="409" t="s">
        <v>28</v>
      </c>
      <c r="T8" s="409" t="s">
        <v>29</v>
      </c>
      <c r="U8" s="409" t="s">
        <v>29</v>
      </c>
      <c r="V8" s="409" t="s">
        <v>28</v>
      </c>
      <c r="W8" s="422" t="s">
        <v>29</v>
      </c>
      <c r="X8" s="423" t="s">
        <v>29</v>
      </c>
      <c r="Y8" s="476" t="s">
        <v>28</v>
      </c>
      <c r="Z8" s="422" t="s">
        <v>29</v>
      </c>
    </row>
    <row r="9" spans="1:30" ht="18.75" customHeight="1">
      <c r="A9" s="417">
        <v>1</v>
      </c>
      <c r="B9" s="476" t="s">
        <v>30</v>
      </c>
      <c r="C9" s="409">
        <v>186</v>
      </c>
      <c r="D9" s="409">
        <f>'Lampiran 1'!O11</f>
        <v>24</v>
      </c>
      <c r="E9" s="477">
        <f>SUM(D9/C9)*100</f>
        <v>12.903225806451612</v>
      </c>
      <c r="F9" s="409">
        <v>22</v>
      </c>
      <c r="G9" s="409">
        <f>'Lampiran 1'!P11</f>
        <v>9</v>
      </c>
      <c r="H9" s="477">
        <f>SUM(G9/F9)*100</f>
        <v>40.909090909090914</v>
      </c>
      <c r="I9" s="409">
        <v>1</v>
      </c>
      <c r="J9" s="409">
        <f>'Lampiran 1'!Q11</f>
        <v>0</v>
      </c>
      <c r="K9" s="477">
        <f>J9/I9*100</f>
        <v>0</v>
      </c>
      <c r="L9" s="409">
        <v>128</v>
      </c>
      <c r="M9" s="409">
        <f>'Lampiran 1'!R11</f>
        <v>5</v>
      </c>
      <c r="N9" s="477">
        <f>SUM(M9/L9)*100</f>
        <v>3.90625</v>
      </c>
      <c r="O9" s="409">
        <v>494</v>
      </c>
      <c r="P9" s="409">
        <f>'Lampiran 1'!S11</f>
        <v>138</v>
      </c>
      <c r="Q9" s="477">
        <f>SUM(P9/O9)*100</f>
        <v>27.935222672064778</v>
      </c>
      <c r="R9" s="409">
        <v>363</v>
      </c>
      <c r="S9" s="409">
        <f>'Lampiran 1'!T11</f>
        <v>60</v>
      </c>
      <c r="T9" s="477">
        <f>SUM(S9/R9)*100</f>
        <v>16.528925619834713</v>
      </c>
      <c r="U9" s="409">
        <v>340</v>
      </c>
      <c r="V9" s="409">
        <f>'Lampiran 1'!U11</f>
        <v>1</v>
      </c>
      <c r="W9" s="478">
        <f>SUM(V9/U9)*100</f>
        <v>0.29411764705882354</v>
      </c>
      <c r="X9" s="423">
        <f>SUM(C9+F9+I9+L9+O9+R9+U9)</f>
        <v>1534</v>
      </c>
      <c r="Y9" s="476">
        <f>SUM(D9+G9+J9+M9+P9+S9+V9)</f>
        <v>237</v>
      </c>
      <c r="Z9" s="478">
        <f>SUM(Y9/X9)*100</f>
        <v>15.449804432855279</v>
      </c>
      <c r="AB9">
        <f>SUM(C9+F9+I9+O9)</f>
        <v>703</v>
      </c>
      <c r="AC9">
        <f>C9+F9+I9+O9+R9</f>
        <v>1066</v>
      </c>
      <c r="AD9">
        <f>AC9+500</f>
        <v>1566</v>
      </c>
    </row>
    <row r="10" spans="1:30" ht="18.75" customHeight="1">
      <c r="A10" s="417">
        <v>2</v>
      </c>
      <c r="B10" s="476" t="s">
        <v>31</v>
      </c>
      <c r="C10" s="409">
        <v>174</v>
      </c>
      <c r="D10" s="409">
        <f>'Lampiran 1'!O12</f>
        <v>29</v>
      </c>
      <c r="E10" s="477">
        <f t="shared" ref="E10:E28" si="0">SUM(D10/C10)*100</f>
        <v>16.666666666666664</v>
      </c>
      <c r="F10" s="409">
        <v>36</v>
      </c>
      <c r="G10" s="409">
        <f>'Lampiran 1'!P12</f>
        <v>5</v>
      </c>
      <c r="H10" s="477">
        <f t="shared" ref="H10:H28" si="1">SUM(G10/F10)*100</f>
        <v>13.888888888888889</v>
      </c>
      <c r="I10" s="409">
        <v>1</v>
      </c>
      <c r="J10" s="409">
        <f>'Lampiran 1'!Q12</f>
        <v>0</v>
      </c>
      <c r="K10" s="477">
        <f t="shared" ref="K10:K26" si="2">J10/I10*100</f>
        <v>0</v>
      </c>
      <c r="L10" s="409">
        <v>240</v>
      </c>
      <c r="M10" s="409">
        <f>'Lampiran 1'!R12</f>
        <v>21</v>
      </c>
      <c r="N10" s="477">
        <f t="shared" ref="N10:N28" si="3">SUM(M10/L10)*100</f>
        <v>8.75</v>
      </c>
      <c r="O10" s="409">
        <v>377</v>
      </c>
      <c r="P10" s="409">
        <f>'Lampiran 1'!S12</f>
        <v>88</v>
      </c>
      <c r="Q10" s="477">
        <f t="shared" ref="Q10:Q28" si="4">SUM(P10/O10)*100</f>
        <v>23.342175066312997</v>
      </c>
      <c r="R10" s="409">
        <v>868</v>
      </c>
      <c r="S10" s="409">
        <f>'Lampiran 1'!T12</f>
        <v>111</v>
      </c>
      <c r="T10" s="477">
        <f t="shared" ref="T10:T28" si="5">SUM(S10/R10)*100</f>
        <v>12.788018433179724</v>
      </c>
      <c r="U10" s="409">
        <v>325</v>
      </c>
      <c r="V10" s="409">
        <f>'Lampiran 1'!U12</f>
        <v>36</v>
      </c>
      <c r="W10" s="478">
        <f t="shared" ref="W10:W28" si="6">SUM(V10/U10)*100</f>
        <v>11.076923076923077</v>
      </c>
      <c r="X10" s="423">
        <f t="shared" ref="X10:X26" si="7">SUM(C10+F10+I10+L10+O10+R10+U10)</f>
        <v>2021</v>
      </c>
      <c r="Y10" s="476">
        <f t="shared" ref="Y10:Y26" si="8">SUM(D10+G10+J10+M10+P10+S10+V10)</f>
        <v>290</v>
      </c>
      <c r="Z10" s="478">
        <f t="shared" ref="Z10:Z28" si="9">SUM(Y10/X10)*100</f>
        <v>14.349332013854527</v>
      </c>
      <c r="AB10">
        <f t="shared" ref="AB10:AB26" si="10">SUM(C10+F10+I10+O10)</f>
        <v>588</v>
      </c>
      <c r="AC10">
        <f t="shared" ref="AC10:AC26" si="11">C10+F10+I10+O10+R10</f>
        <v>1456</v>
      </c>
      <c r="AD10">
        <f t="shared" ref="AD10:AD27" si="12">AC10+500</f>
        <v>1956</v>
      </c>
    </row>
    <row r="11" spans="1:30" ht="18.75" customHeight="1">
      <c r="A11" s="417">
        <v>3</v>
      </c>
      <c r="B11" s="476" t="s">
        <v>32</v>
      </c>
      <c r="C11" s="409">
        <v>57</v>
      </c>
      <c r="D11" s="409">
        <f>'Lampiran 1'!O13</f>
        <v>13</v>
      </c>
      <c r="E11" s="477">
        <f t="shared" si="0"/>
        <v>22.807017543859647</v>
      </c>
      <c r="F11" s="409">
        <v>12</v>
      </c>
      <c r="G11" s="409">
        <f>'Lampiran 1'!P13</f>
        <v>2</v>
      </c>
      <c r="H11" s="477">
        <f t="shared" si="1"/>
        <v>16.666666666666664</v>
      </c>
      <c r="I11" s="409">
        <v>1</v>
      </c>
      <c r="J11" s="409">
        <f>'Lampiran 1'!Q13</f>
        <v>0</v>
      </c>
      <c r="K11" s="477">
        <f t="shared" si="2"/>
        <v>0</v>
      </c>
      <c r="L11" s="409">
        <v>318</v>
      </c>
      <c r="M11" s="409">
        <f>'Lampiran 1'!R13</f>
        <v>28</v>
      </c>
      <c r="N11" s="477">
        <f t="shared" si="3"/>
        <v>8.8050314465408803</v>
      </c>
      <c r="O11" s="409">
        <v>157</v>
      </c>
      <c r="P11" s="409">
        <f>'Lampiran 1'!S13</f>
        <v>28</v>
      </c>
      <c r="Q11" s="477">
        <f t="shared" si="4"/>
        <v>17.834394904458598</v>
      </c>
      <c r="R11" s="409">
        <v>1015</v>
      </c>
      <c r="S11" s="409">
        <f>'Lampiran 1'!T13</f>
        <v>112</v>
      </c>
      <c r="T11" s="477">
        <f t="shared" si="5"/>
        <v>11.03448275862069</v>
      </c>
      <c r="U11" s="409">
        <v>323</v>
      </c>
      <c r="V11" s="409">
        <f>'Lampiran 1'!U13</f>
        <v>55</v>
      </c>
      <c r="W11" s="478">
        <f t="shared" si="6"/>
        <v>17.027863777089784</v>
      </c>
      <c r="X11" s="423">
        <f t="shared" si="7"/>
        <v>1883</v>
      </c>
      <c r="Y11" s="476">
        <f t="shared" si="8"/>
        <v>238</v>
      </c>
      <c r="Z11" s="478">
        <f t="shared" si="9"/>
        <v>12.639405204460965</v>
      </c>
      <c r="AB11">
        <f t="shared" si="10"/>
        <v>227</v>
      </c>
      <c r="AC11">
        <f t="shared" si="11"/>
        <v>1242</v>
      </c>
      <c r="AD11">
        <f t="shared" si="12"/>
        <v>1742</v>
      </c>
    </row>
    <row r="12" spans="1:30" ht="18.75" customHeight="1">
      <c r="A12" s="417">
        <v>4</v>
      </c>
      <c r="B12" s="476" t="s">
        <v>33</v>
      </c>
      <c r="C12" s="409">
        <v>116</v>
      </c>
      <c r="D12" s="409">
        <f>'Lampiran 1'!O14</f>
        <v>18</v>
      </c>
      <c r="E12" s="477">
        <f t="shared" si="0"/>
        <v>15.517241379310345</v>
      </c>
      <c r="F12" s="409">
        <v>22</v>
      </c>
      <c r="G12" s="409">
        <f>'Lampiran 1'!P14</f>
        <v>2</v>
      </c>
      <c r="H12" s="477">
        <f t="shared" si="1"/>
        <v>9.0909090909090917</v>
      </c>
      <c r="I12" s="409">
        <v>2</v>
      </c>
      <c r="J12" s="409">
        <f>'Lampiran 1'!Q14</f>
        <v>0</v>
      </c>
      <c r="K12" s="477">
        <f t="shared" si="2"/>
        <v>0</v>
      </c>
      <c r="L12" s="409">
        <v>154</v>
      </c>
      <c r="M12" s="409">
        <f>'Lampiran 1'!R14</f>
        <v>0</v>
      </c>
      <c r="N12" s="477">
        <f t="shared" si="3"/>
        <v>0</v>
      </c>
      <c r="O12" s="409">
        <v>399</v>
      </c>
      <c r="P12" s="409">
        <f>'Lampiran 1'!S14</f>
        <v>19</v>
      </c>
      <c r="Q12" s="477">
        <f t="shared" si="4"/>
        <v>4.7619047619047619</v>
      </c>
      <c r="R12" s="409">
        <v>474</v>
      </c>
      <c r="S12" s="409">
        <f>'Lampiran 1'!T14</f>
        <v>49</v>
      </c>
      <c r="T12" s="477">
        <f t="shared" si="5"/>
        <v>10.337552742616033</v>
      </c>
      <c r="U12" s="409">
        <v>300</v>
      </c>
      <c r="V12" s="409">
        <f>'Lampiran 1'!U14</f>
        <v>1</v>
      </c>
      <c r="W12" s="478">
        <f t="shared" si="6"/>
        <v>0.33333333333333337</v>
      </c>
      <c r="X12" s="423">
        <f t="shared" si="7"/>
        <v>1467</v>
      </c>
      <c r="Y12" s="476">
        <f t="shared" si="8"/>
        <v>89</v>
      </c>
      <c r="Z12" s="478">
        <f t="shared" si="9"/>
        <v>6.0668029993183366</v>
      </c>
      <c r="AB12">
        <f t="shared" si="10"/>
        <v>539</v>
      </c>
      <c r="AC12">
        <f t="shared" si="11"/>
        <v>1013</v>
      </c>
      <c r="AD12">
        <f t="shared" si="12"/>
        <v>1513</v>
      </c>
    </row>
    <row r="13" spans="1:30" ht="18.75" customHeight="1">
      <c r="A13" s="417">
        <v>5</v>
      </c>
      <c r="B13" s="476" t="s">
        <v>34</v>
      </c>
      <c r="C13" s="409">
        <v>915</v>
      </c>
      <c r="D13" s="409">
        <f>'Lampiran 1'!O15</f>
        <v>141</v>
      </c>
      <c r="E13" s="477">
        <f t="shared" si="0"/>
        <v>15.409836065573771</v>
      </c>
      <c r="F13" s="409">
        <v>388</v>
      </c>
      <c r="G13" s="409">
        <f>'Lampiran 1'!P15</f>
        <v>64</v>
      </c>
      <c r="H13" s="477">
        <f t="shared" si="1"/>
        <v>16.494845360824741</v>
      </c>
      <c r="I13" s="409">
        <v>1</v>
      </c>
      <c r="J13" s="409">
        <f>'Lampiran 1'!Q15</f>
        <v>0</v>
      </c>
      <c r="K13" s="477">
        <f t="shared" si="2"/>
        <v>0</v>
      </c>
      <c r="L13" s="409">
        <v>46</v>
      </c>
      <c r="M13" s="409">
        <f>'Lampiran 1'!R15</f>
        <v>2</v>
      </c>
      <c r="N13" s="477">
        <f t="shared" si="3"/>
        <v>4.3478260869565215</v>
      </c>
      <c r="O13" s="409">
        <v>266</v>
      </c>
      <c r="P13" s="409">
        <f>'Lampiran 1'!S15</f>
        <v>15</v>
      </c>
      <c r="Q13" s="477">
        <f t="shared" si="4"/>
        <v>5.6390977443609023</v>
      </c>
      <c r="R13" s="409">
        <v>245</v>
      </c>
      <c r="S13" s="409">
        <f>'Lampiran 1'!T15</f>
        <v>6</v>
      </c>
      <c r="T13" s="477">
        <f t="shared" si="5"/>
        <v>2.4489795918367347</v>
      </c>
      <c r="U13" s="409">
        <v>157</v>
      </c>
      <c r="V13" s="409">
        <f>'Lampiran 1'!U15</f>
        <v>47</v>
      </c>
      <c r="W13" s="478">
        <f t="shared" si="6"/>
        <v>29.936305732484076</v>
      </c>
      <c r="X13" s="423">
        <f t="shared" si="7"/>
        <v>2018</v>
      </c>
      <c r="Y13" s="476">
        <f t="shared" si="8"/>
        <v>275</v>
      </c>
      <c r="Z13" s="478">
        <f t="shared" si="9"/>
        <v>13.627353815659069</v>
      </c>
      <c r="AB13">
        <f t="shared" si="10"/>
        <v>1570</v>
      </c>
      <c r="AC13">
        <f t="shared" si="11"/>
        <v>1815</v>
      </c>
      <c r="AD13">
        <f t="shared" si="12"/>
        <v>2315</v>
      </c>
    </row>
    <row r="14" spans="1:30" ht="18.75" customHeight="1">
      <c r="A14" s="417">
        <v>6</v>
      </c>
      <c r="B14" s="476" t="s">
        <v>35</v>
      </c>
      <c r="C14" s="409">
        <v>443</v>
      </c>
      <c r="D14" s="409">
        <f>'Lampiran 1'!O16</f>
        <v>79</v>
      </c>
      <c r="E14" s="477">
        <f t="shared" si="0"/>
        <v>17.832957110609481</v>
      </c>
      <c r="F14" s="409">
        <v>195</v>
      </c>
      <c r="G14" s="409">
        <f>'Lampiran 1'!P16</f>
        <v>33</v>
      </c>
      <c r="H14" s="477">
        <f t="shared" si="1"/>
        <v>16.923076923076923</v>
      </c>
      <c r="I14" s="409">
        <v>1</v>
      </c>
      <c r="J14" s="409">
        <f>'Lampiran 1'!Q16</f>
        <v>1</v>
      </c>
      <c r="K14" s="477">
        <f t="shared" si="2"/>
        <v>100</v>
      </c>
      <c r="L14" s="409">
        <v>51</v>
      </c>
      <c r="M14" s="409">
        <f>'Lampiran 1'!R16</f>
        <v>21</v>
      </c>
      <c r="N14" s="477">
        <f t="shared" si="3"/>
        <v>41.17647058823529</v>
      </c>
      <c r="O14" s="409">
        <v>211</v>
      </c>
      <c r="P14" s="409">
        <f>'Lampiran 1'!S16</f>
        <v>18</v>
      </c>
      <c r="Q14" s="477">
        <f t="shared" si="4"/>
        <v>8.5308056872037916</v>
      </c>
      <c r="R14" s="409">
        <v>374</v>
      </c>
      <c r="S14" s="409">
        <f>'Lampiran 1'!T16</f>
        <v>51</v>
      </c>
      <c r="T14" s="477">
        <f t="shared" si="5"/>
        <v>13.636363636363635</v>
      </c>
      <c r="U14" s="409">
        <v>127</v>
      </c>
      <c r="V14" s="409">
        <f>'Lampiran 1'!U16</f>
        <v>22</v>
      </c>
      <c r="W14" s="478">
        <f t="shared" si="6"/>
        <v>17.322834645669293</v>
      </c>
      <c r="X14" s="423">
        <f t="shared" si="7"/>
        <v>1402</v>
      </c>
      <c r="Y14" s="476">
        <f t="shared" si="8"/>
        <v>225</v>
      </c>
      <c r="Z14" s="478">
        <f t="shared" si="9"/>
        <v>16.048502139800284</v>
      </c>
      <c r="AB14">
        <f t="shared" si="10"/>
        <v>850</v>
      </c>
      <c r="AC14">
        <f t="shared" si="11"/>
        <v>1224</v>
      </c>
      <c r="AD14">
        <f t="shared" si="12"/>
        <v>1724</v>
      </c>
    </row>
    <row r="15" spans="1:30" ht="18.75" customHeight="1">
      <c r="A15" s="417">
        <v>7</v>
      </c>
      <c r="B15" s="476" t="s">
        <v>36</v>
      </c>
      <c r="C15" s="409">
        <v>40</v>
      </c>
      <c r="D15" s="409">
        <f>'Lampiran 1'!O17</f>
        <v>16</v>
      </c>
      <c r="E15" s="477">
        <f t="shared" si="0"/>
        <v>40</v>
      </c>
      <c r="F15" s="409">
        <v>38</v>
      </c>
      <c r="G15" s="409">
        <f>'Lampiran 1'!P17</f>
        <v>2</v>
      </c>
      <c r="H15" s="477">
        <f t="shared" si="1"/>
        <v>5.2631578947368416</v>
      </c>
      <c r="I15" s="409">
        <v>1</v>
      </c>
      <c r="J15" s="409">
        <f>'Lampiran 1'!Q17</f>
        <v>0</v>
      </c>
      <c r="K15" s="477">
        <f t="shared" si="2"/>
        <v>0</v>
      </c>
      <c r="L15" s="409">
        <v>142</v>
      </c>
      <c r="M15" s="409">
        <f>'Lampiran 1'!R17</f>
        <v>3</v>
      </c>
      <c r="N15" s="477">
        <f t="shared" si="3"/>
        <v>2.112676056338028</v>
      </c>
      <c r="O15" s="409">
        <v>287</v>
      </c>
      <c r="P15" s="409">
        <f>'Lampiran 1'!S17</f>
        <v>16</v>
      </c>
      <c r="Q15" s="477">
        <f t="shared" si="4"/>
        <v>5.5749128919860631</v>
      </c>
      <c r="R15" s="409">
        <v>470</v>
      </c>
      <c r="S15" s="409">
        <f>'Lampiran 1'!T17</f>
        <v>79</v>
      </c>
      <c r="T15" s="477">
        <f t="shared" si="5"/>
        <v>16.808510638297872</v>
      </c>
      <c r="U15" s="409">
        <v>138</v>
      </c>
      <c r="V15" s="409">
        <f>'Lampiran 1'!U17</f>
        <v>4</v>
      </c>
      <c r="W15" s="478">
        <f t="shared" si="6"/>
        <v>2.8985507246376812</v>
      </c>
      <c r="X15" s="423">
        <f t="shared" si="7"/>
        <v>1116</v>
      </c>
      <c r="Y15" s="476">
        <f t="shared" si="8"/>
        <v>120</v>
      </c>
      <c r="Z15" s="478">
        <f t="shared" si="9"/>
        <v>10.75268817204301</v>
      </c>
      <c r="AB15">
        <f t="shared" si="10"/>
        <v>366</v>
      </c>
      <c r="AC15">
        <f t="shared" si="11"/>
        <v>836</v>
      </c>
      <c r="AD15">
        <f t="shared" si="12"/>
        <v>1336</v>
      </c>
    </row>
    <row r="16" spans="1:30" ht="18.75" customHeight="1">
      <c r="A16" s="417">
        <v>8</v>
      </c>
      <c r="B16" s="476" t="s">
        <v>37</v>
      </c>
      <c r="C16" s="409">
        <v>97</v>
      </c>
      <c r="D16" s="409">
        <f>'Lampiran 1'!O18</f>
        <v>1</v>
      </c>
      <c r="E16" s="477">
        <f t="shared" si="0"/>
        <v>1.0309278350515463</v>
      </c>
      <c r="F16" s="409">
        <v>16</v>
      </c>
      <c r="G16" s="409">
        <f>'Lampiran 1'!P18</f>
        <v>2</v>
      </c>
      <c r="H16" s="477">
        <f t="shared" si="1"/>
        <v>12.5</v>
      </c>
      <c r="I16" s="409">
        <v>1</v>
      </c>
      <c r="J16" s="409">
        <f>'Lampiran 1'!Q18</f>
        <v>0</v>
      </c>
      <c r="K16" s="477">
        <f t="shared" si="2"/>
        <v>0</v>
      </c>
      <c r="L16" s="409">
        <v>65</v>
      </c>
      <c r="M16" s="409">
        <f>'Lampiran 1'!R18</f>
        <v>1</v>
      </c>
      <c r="N16" s="477">
        <f t="shared" si="3"/>
        <v>1.5384615384615385</v>
      </c>
      <c r="O16" s="409">
        <v>397</v>
      </c>
      <c r="P16" s="409">
        <f>'Lampiran 1'!S18</f>
        <v>6</v>
      </c>
      <c r="Q16" s="477">
        <f t="shared" si="4"/>
        <v>1.5113350125944585</v>
      </c>
      <c r="R16" s="409">
        <v>1004</v>
      </c>
      <c r="S16" s="409">
        <f>'Lampiran 1'!T18</f>
        <v>47</v>
      </c>
      <c r="T16" s="477">
        <f t="shared" si="5"/>
        <v>4.6812749003984067</v>
      </c>
      <c r="U16" s="409">
        <v>162</v>
      </c>
      <c r="V16" s="409">
        <f>'Lampiran 1'!U18</f>
        <v>0</v>
      </c>
      <c r="W16" s="478">
        <f t="shared" si="6"/>
        <v>0</v>
      </c>
      <c r="X16" s="423">
        <f t="shared" si="7"/>
        <v>1742</v>
      </c>
      <c r="Y16" s="476">
        <f t="shared" si="8"/>
        <v>57</v>
      </c>
      <c r="Z16" s="478">
        <f t="shared" si="9"/>
        <v>3.2721010332950633</v>
      </c>
      <c r="AB16">
        <f t="shared" si="10"/>
        <v>511</v>
      </c>
      <c r="AC16">
        <f t="shared" si="11"/>
        <v>1515</v>
      </c>
      <c r="AD16">
        <f t="shared" si="12"/>
        <v>2015</v>
      </c>
    </row>
    <row r="17" spans="1:30" ht="18.75" customHeight="1">
      <c r="A17" s="417">
        <v>9</v>
      </c>
      <c r="B17" s="476" t="s">
        <v>38</v>
      </c>
      <c r="C17" s="409">
        <v>77</v>
      </c>
      <c r="D17" s="409">
        <f>'Lampiran 1'!O19</f>
        <v>10</v>
      </c>
      <c r="E17" s="477">
        <f t="shared" si="0"/>
        <v>12.987012987012985</v>
      </c>
      <c r="F17" s="409">
        <v>19</v>
      </c>
      <c r="G17" s="409">
        <f>'Lampiran 1'!P19</f>
        <v>0</v>
      </c>
      <c r="H17" s="477">
        <f t="shared" si="1"/>
        <v>0</v>
      </c>
      <c r="I17" s="409">
        <v>2</v>
      </c>
      <c r="J17" s="409">
        <f>'Lampiran 1'!Q19</f>
        <v>0</v>
      </c>
      <c r="K17" s="477">
        <f t="shared" si="2"/>
        <v>0</v>
      </c>
      <c r="L17" s="409">
        <v>109</v>
      </c>
      <c r="M17" s="409">
        <f>'Lampiran 1'!R19</f>
        <v>13</v>
      </c>
      <c r="N17" s="477">
        <f t="shared" si="3"/>
        <v>11.926605504587156</v>
      </c>
      <c r="O17" s="409">
        <v>213</v>
      </c>
      <c r="P17" s="409">
        <f>'Lampiran 1'!S19</f>
        <v>42</v>
      </c>
      <c r="Q17" s="477">
        <f t="shared" si="4"/>
        <v>19.718309859154928</v>
      </c>
      <c r="R17" s="409">
        <v>619</v>
      </c>
      <c r="S17" s="409">
        <f>'Lampiran 1'!T19</f>
        <v>60</v>
      </c>
      <c r="T17" s="477">
        <f t="shared" si="5"/>
        <v>9.6930533117932143</v>
      </c>
      <c r="U17" s="409">
        <v>290</v>
      </c>
      <c r="V17" s="409">
        <f>'Lampiran 1'!U19</f>
        <v>44</v>
      </c>
      <c r="W17" s="478">
        <f t="shared" si="6"/>
        <v>15.172413793103448</v>
      </c>
      <c r="X17" s="423">
        <f t="shared" si="7"/>
        <v>1329</v>
      </c>
      <c r="Y17" s="476">
        <f t="shared" si="8"/>
        <v>169</v>
      </c>
      <c r="Z17" s="478">
        <f t="shared" si="9"/>
        <v>12.716328066215199</v>
      </c>
      <c r="AB17">
        <f t="shared" si="10"/>
        <v>311</v>
      </c>
      <c r="AC17">
        <f t="shared" si="11"/>
        <v>930</v>
      </c>
      <c r="AD17">
        <f t="shared" si="12"/>
        <v>1430</v>
      </c>
    </row>
    <row r="18" spans="1:30" ht="18.75" customHeight="1">
      <c r="A18" s="417">
        <v>10</v>
      </c>
      <c r="B18" s="476" t="s">
        <v>39</v>
      </c>
      <c r="C18" s="409">
        <v>101</v>
      </c>
      <c r="D18" s="409">
        <f>'Lampiran 1'!O20</f>
        <v>18</v>
      </c>
      <c r="E18" s="477">
        <f t="shared" si="0"/>
        <v>17.82178217821782</v>
      </c>
      <c r="F18" s="409">
        <v>24</v>
      </c>
      <c r="G18" s="409">
        <f>'Lampiran 1'!P20</f>
        <v>0</v>
      </c>
      <c r="H18" s="477">
        <f t="shared" si="1"/>
        <v>0</v>
      </c>
      <c r="I18" s="409">
        <v>3</v>
      </c>
      <c r="J18" s="409">
        <f>'Lampiran 1'!Q20</f>
        <v>0</v>
      </c>
      <c r="K18" s="477">
        <f t="shared" si="2"/>
        <v>0</v>
      </c>
      <c r="L18" s="409">
        <v>195</v>
      </c>
      <c r="M18" s="409">
        <f>'Lampiran 1'!R20</f>
        <v>27</v>
      </c>
      <c r="N18" s="477">
        <f t="shared" si="3"/>
        <v>13.846153846153847</v>
      </c>
      <c r="O18" s="409">
        <v>211</v>
      </c>
      <c r="P18" s="409">
        <f>'Lampiran 1'!S20</f>
        <v>28</v>
      </c>
      <c r="Q18" s="477">
        <f t="shared" si="4"/>
        <v>13.270142180094787</v>
      </c>
      <c r="R18" s="409">
        <v>548</v>
      </c>
      <c r="S18" s="409">
        <f>'Lampiran 1'!T20</f>
        <v>98</v>
      </c>
      <c r="T18" s="477">
        <f t="shared" si="5"/>
        <v>17.883211678832119</v>
      </c>
      <c r="U18" s="409">
        <v>255</v>
      </c>
      <c r="V18" s="409">
        <f>'Lampiran 1'!U20</f>
        <v>49</v>
      </c>
      <c r="W18" s="478">
        <f t="shared" si="6"/>
        <v>19.215686274509807</v>
      </c>
      <c r="X18" s="423">
        <f t="shared" si="7"/>
        <v>1337</v>
      </c>
      <c r="Y18" s="476">
        <f t="shared" si="8"/>
        <v>220</v>
      </c>
      <c r="Z18" s="478">
        <f t="shared" si="9"/>
        <v>16.454749439042633</v>
      </c>
      <c r="AB18">
        <f t="shared" si="10"/>
        <v>339</v>
      </c>
      <c r="AC18">
        <f t="shared" si="11"/>
        <v>887</v>
      </c>
      <c r="AD18">
        <f t="shared" si="12"/>
        <v>1387</v>
      </c>
    </row>
    <row r="19" spans="1:30" ht="18.75" customHeight="1">
      <c r="A19" s="417">
        <v>11</v>
      </c>
      <c r="B19" s="476" t="s">
        <v>40</v>
      </c>
      <c r="C19" s="409">
        <v>112</v>
      </c>
      <c r="D19" s="409">
        <f>'Lampiran 1'!O21</f>
        <v>14</v>
      </c>
      <c r="E19" s="477">
        <f t="shared" si="0"/>
        <v>12.5</v>
      </c>
      <c r="F19" s="409">
        <v>4</v>
      </c>
      <c r="G19" s="409">
        <f>'Lampiran 1'!P21</f>
        <v>1</v>
      </c>
      <c r="H19" s="477">
        <f t="shared" si="1"/>
        <v>25</v>
      </c>
      <c r="I19" s="409">
        <v>1</v>
      </c>
      <c r="J19" s="409">
        <f>'Lampiran 1'!Q21</f>
        <v>2</v>
      </c>
      <c r="K19" s="477">
        <f t="shared" si="2"/>
        <v>200</v>
      </c>
      <c r="L19" s="409">
        <v>171</v>
      </c>
      <c r="M19" s="409">
        <f>'Lampiran 1'!R21</f>
        <v>20</v>
      </c>
      <c r="N19" s="477">
        <f t="shared" si="3"/>
        <v>11.695906432748536</v>
      </c>
      <c r="O19" s="409">
        <v>358</v>
      </c>
      <c r="P19" s="409">
        <f>'Lampiran 1'!S21</f>
        <v>18</v>
      </c>
      <c r="Q19" s="477">
        <f t="shared" si="4"/>
        <v>5.027932960893855</v>
      </c>
      <c r="R19" s="409">
        <v>568</v>
      </c>
      <c r="S19" s="409">
        <f>'Lampiran 1'!T21</f>
        <v>55</v>
      </c>
      <c r="T19" s="477">
        <f t="shared" si="5"/>
        <v>9.683098591549296</v>
      </c>
      <c r="U19" s="409">
        <v>323</v>
      </c>
      <c r="V19" s="409">
        <f>'Lampiran 1'!U21</f>
        <v>38</v>
      </c>
      <c r="W19" s="478">
        <f t="shared" si="6"/>
        <v>11.76470588235294</v>
      </c>
      <c r="X19" s="423">
        <f t="shared" si="7"/>
        <v>1537</v>
      </c>
      <c r="Y19" s="476">
        <f t="shared" si="8"/>
        <v>148</v>
      </c>
      <c r="Z19" s="478">
        <f t="shared" si="9"/>
        <v>9.6291476903057909</v>
      </c>
      <c r="AB19">
        <f t="shared" si="10"/>
        <v>475</v>
      </c>
      <c r="AC19">
        <f t="shared" si="11"/>
        <v>1043</v>
      </c>
      <c r="AD19">
        <f t="shared" si="12"/>
        <v>1543</v>
      </c>
    </row>
    <row r="20" spans="1:30" ht="18.75" customHeight="1">
      <c r="A20" s="417">
        <v>12</v>
      </c>
      <c r="B20" s="476" t="s">
        <v>41</v>
      </c>
      <c r="C20" s="409">
        <v>104</v>
      </c>
      <c r="D20" s="409">
        <f>'Lampiran 1'!O22</f>
        <v>28</v>
      </c>
      <c r="E20" s="477">
        <f t="shared" si="0"/>
        <v>26.923076923076923</v>
      </c>
      <c r="F20" s="409">
        <v>26</v>
      </c>
      <c r="G20" s="409">
        <f>'Lampiran 1'!P22</f>
        <v>3</v>
      </c>
      <c r="H20" s="477">
        <f t="shared" si="1"/>
        <v>11.538461538461538</v>
      </c>
      <c r="I20" s="409">
        <v>1</v>
      </c>
      <c r="J20" s="409">
        <f>'Lampiran 1'!Q22</f>
        <v>0</v>
      </c>
      <c r="K20" s="477">
        <f t="shared" si="2"/>
        <v>0</v>
      </c>
      <c r="L20" s="409">
        <v>75</v>
      </c>
      <c r="M20" s="409">
        <f>'Lampiran 1'!R22</f>
        <v>0</v>
      </c>
      <c r="N20" s="477">
        <f t="shared" si="3"/>
        <v>0</v>
      </c>
      <c r="O20" s="409">
        <v>190</v>
      </c>
      <c r="P20" s="409">
        <f>'Lampiran 1'!S22</f>
        <v>23</v>
      </c>
      <c r="Q20" s="477">
        <f t="shared" si="4"/>
        <v>12.105263157894736</v>
      </c>
      <c r="R20" s="409">
        <v>567</v>
      </c>
      <c r="S20" s="409">
        <f>'Lampiran 1'!T22</f>
        <v>89</v>
      </c>
      <c r="T20" s="477">
        <f t="shared" si="5"/>
        <v>15.696649029982362</v>
      </c>
      <c r="U20" s="409">
        <v>131</v>
      </c>
      <c r="V20" s="409">
        <f>'Lampiran 1'!U22</f>
        <v>0</v>
      </c>
      <c r="W20" s="478">
        <f t="shared" si="6"/>
        <v>0</v>
      </c>
      <c r="X20" s="423">
        <f t="shared" si="7"/>
        <v>1094</v>
      </c>
      <c r="Y20" s="476">
        <f t="shared" si="8"/>
        <v>143</v>
      </c>
      <c r="Z20" s="478">
        <f t="shared" si="9"/>
        <v>13.071297989031077</v>
      </c>
      <c r="AB20">
        <f t="shared" si="10"/>
        <v>321</v>
      </c>
      <c r="AC20">
        <f t="shared" si="11"/>
        <v>888</v>
      </c>
      <c r="AD20">
        <f t="shared" si="12"/>
        <v>1388</v>
      </c>
    </row>
    <row r="21" spans="1:30" ht="18.75" customHeight="1">
      <c r="A21" s="417">
        <v>13</v>
      </c>
      <c r="B21" s="476" t="s">
        <v>42</v>
      </c>
      <c r="C21" s="409">
        <v>114</v>
      </c>
      <c r="D21" s="409">
        <f>'Lampiran 1'!O23</f>
        <v>11</v>
      </c>
      <c r="E21" s="477">
        <f t="shared" si="0"/>
        <v>9.6491228070175428</v>
      </c>
      <c r="F21" s="409">
        <v>25</v>
      </c>
      <c r="G21" s="409">
        <f>'Lampiran 1'!P23</f>
        <v>8</v>
      </c>
      <c r="H21" s="477">
        <f t="shared" si="1"/>
        <v>32</v>
      </c>
      <c r="I21" s="409">
        <v>2</v>
      </c>
      <c r="J21" s="409">
        <f>'Lampiran 1'!Q23</f>
        <v>0</v>
      </c>
      <c r="K21" s="477">
        <f t="shared" si="2"/>
        <v>0</v>
      </c>
      <c r="L21" s="409">
        <v>101</v>
      </c>
      <c r="M21" s="409">
        <f>'Lampiran 1'!R23</f>
        <v>0</v>
      </c>
      <c r="N21" s="477">
        <f t="shared" si="3"/>
        <v>0</v>
      </c>
      <c r="O21" s="409">
        <v>207</v>
      </c>
      <c r="P21" s="409">
        <f>'Lampiran 1'!S23</f>
        <v>6</v>
      </c>
      <c r="Q21" s="477">
        <f t="shared" si="4"/>
        <v>2.8985507246376812</v>
      </c>
      <c r="R21" s="409">
        <v>509</v>
      </c>
      <c r="S21" s="409">
        <f>'Lampiran 1'!T23</f>
        <v>62</v>
      </c>
      <c r="T21" s="477">
        <f t="shared" si="5"/>
        <v>12.180746561886052</v>
      </c>
      <c r="U21" s="409">
        <v>171</v>
      </c>
      <c r="V21" s="409">
        <f>'Lampiran 1'!U23</f>
        <v>1</v>
      </c>
      <c r="W21" s="478">
        <f t="shared" si="6"/>
        <v>0.58479532163742687</v>
      </c>
      <c r="X21" s="423">
        <f t="shared" si="7"/>
        <v>1129</v>
      </c>
      <c r="Y21" s="476">
        <f t="shared" si="8"/>
        <v>88</v>
      </c>
      <c r="Z21" s="478">
        <f t="shared" si="9"/>
        <v>7.7945084145261285</v>
      </c>
      <c r="AB21">
        <f t="shared" si="10"/>
        <v>348</v>
      </c>
      <c r="AC21">
        <f t="shared" si="11"/>
        <v>857</v>
      </c>
      <c r="AD21">
        <f t="shared" si="12"/>
        <v>1357</v>
      </c>
    </row>
    <row r="22" spans="1:30" ht="18.75" customHeight="1">
      <c r="A22" s="417">
        <v>14</v>
      </c>
      <c r="B22" s="476" t="s">
        <v>43</v>
      </c>
      <c r="C22" s="409">
        <v>178</v>
      </c>
      <c r="D22" s="409">
        <f>'Lampiran 1'!O24</f>
        <v>27</v>
      </c>
      <c r="E22" s="477">
        <f t="shared" si="0"/>
        <v>15.168539325842698</v>
      </c>
      <c r="F22" s="409">
        <v>39</v>
      </c>
      <c r="G22" s="409">
        <f>'Lampiran 1'!P24</f>
        <v>2</v>
      </c>
      <c r="H22" s="477">
        <f t="shared" si="1"/>
        <v>5.1282051282051277</v>
      </c>
      <c r="I22" s="409">
        <v>1</v>
      </c>
      <c r="J22" s="409">
        <f>'Lampiran 1'!Q24</f>
        <v>0</v>
      </c>
      <c r="K22" s="477">
        <f t="shared" si="2"/>
        <v>0</v>
      </c>
      <c r="L22" s="409">
        <v>179</v>
      </c>
      <c r="M22" s="409">
        <f>'Lampiran 1'!R24</f>
        <v>12</v>
      </c>
      <c r="N22" s="477">
        <f t="shared" si="3"/>
        <v>6.7039106145251397</v>
      </c>
      <c r="O22" s="409">
        <v>197</v>
      </c>
      <c r="P22" s="409">
        <f>'Lampiran 1'!S24</f>
        <v>23</v>
      </c>
      <c r="Q22" s="477">
        <f t="shared" si="4"/>
        <v>11.6751269035533</v>
      </c>
      <c r="R22" s="409">
        <v>493</v>
      </c>
      <c r="S22" s="409">
        <f>'Lampiran 1'!T24</f>
        <v>69</v>
      </c>
      <c r="T22" s="477">
        <f t="shared" si="5"/>
        <v>13.995943204868155</v>
      </c>
      <c r="U22" s="409">
        <v>192</v>
      </c>
      <c r="V22" s="409">
        <f>'Lampiran 1'!U24</f>
        <v>39</v>
      </c>
      <c r="W22" s="478">
        <f t="shared" si="6"/>
        <v>20.3125</v>
      </c>
      <c r="X22" s="423">
        <f t="shared" si="7"/>
        <v>1279</v>
      </c>
      <c r="Y22" s="476">
        <f t="shared" si="8"/>
        <v>172</v>
      </c>
      <c r="Z22" s="478">
        <f t="shared" si="9"/>
        <v>13.44800625488663</v>
      </c>
      <c r="AB22">
        <f t="shared" si="10"/>
        <v>415</v>
      </c>
      <c r="AC22">
        <f t="shared" si="11"/>
        <v>908</v>
      </c>
      <c r="AD22">
        <f t="shared" si="12"/>
        <v>1408</v>
      </c>
    </row>
    <row r="23" spans="1:30" ht="18.75" customHeight="1">
      <c r="A23" s="417">
        <v>15</v>
      </c>
      <c r="B23" s="476" t="s">
        <v>44</v>
      </c>
      <c r="C23" s="409">
        <v>72</v>
      </c>
      <c r="D23" s="409">
        <f>'Lampiran 1'!O25</f>
        <v>3</v>
      </c>
      <c r="E23" s="477">
        <f t="shared" si="0"/>
        <v>4.1666666666666661</v>
      </c>
      <c r="F23" s="409">
        <v>37</v>
      </c>
      <c r="G23" s="409">
        <f>'Lampiran 1'!P25</f>
        <v>2</v>
      </c>
      <c r="H23" s="477">
        <f t="shared" si="1"/>
        <v>5.4054054054054053</v>
      </c>
      <c r="I23" s="409">
        <v>3</v>
      </c>
      <c r="J23" s="409">
        <f>'Lampiran 1'!Q25</f>
        <v>0</v>
      </c>
      <c r="K23" s="477">
        <f t="shared" si="2"/>
        <v>0</v>
      </c>
      <c r="L23" s="409">
        <v>84</v>
      </c>
      <c r="M23" s="409">
        <f>'Lampiran 1'!R25</f>
        <v>1</v>
      </c>
      <c r="N23" s="477">
        <f t="shared" si="3"/>
        <v>1.1904761904761905</v>
      </c>
      <c r="O23" s="409">
        <v>181</v>
      </c>
      <c r="P23" s="409">
        <f>'Lampiran 1'!S25</f>
        <v>9</v>
      </c>
      <c r="Q23" s="477">
        <f t="shared" si="4"/>
        <v>4.972375690607735</v>
      </c>
      <c r="R23" s="409">
        <v>277</v>
      </c>
      <c r="S23" s="409">
        <f>'Lampiran 1'!T25</f>
        <v>52</v>
      </c>
      <c r="T23" s="477">
        <f t="shared" si="5"/>
        <v>18.772563176895307</v>
      </c>
      <c r="U23" s="409">
        <v>125</v>
      </c>
      <c r="V23" s="409">
        <f>'Lampiran 1'!U25</f>
        <v>3</v>
      </c>
      <c r="W23" s="478">
        <f t="shared" si="6"/>
        <v>2.4</v>
      </c>
      <c r="X23" s="423">
        <f t="shared" si="7"/>
        <v>779</v>
      </c>
      <c r="Y23" s="476">
        <f t="shared" si="8"/>
        <v>70</v>
      </c>
      <c r="Z23" s="478">
        <f t="shared" si="9"/>
        <v>8.9858793324775359</v>
      </c>
      <c r="AB23">
        <f t="shared" si="10"/>
        <v>293</v>
      </c>
      <c r="AC23">
        <f t="shared" si="11"/>
        <v>570</v>
      </c>
      <c r="AD23">
        <f t="shared" si="12"/>
        <v>1070</v>
      </c>
    </row>
    <row r="24" spans="1:30" ht="18.75" customHeight="1">
      <c r="A24" s="417">
        <v>16</v>
      </c>
      <c r="B24" s="476" t="s">
        <v>45</v>
      </c>
      <c r="C24" s="409">
        <v>90</v>
      </c>
      <c r="D24" s="409">
        <f>'Lampiran 1'!O26</f>
        <v>7</v>
      </c>
      <c r="E24" s="477">
        <f t="shared" si="0"/>
        <v>7.7777777777777777</v>
      </c>
      <c r="F24" s="409">
        <v>8</v>
      </c>
      <c r="G24" s="409">
        <f>'Lampiran 1'!P26</f>
        <v>2</v>
      </c>
      <c r="H24" s="477">
        <f t="shared" si="1"/>
        <v>25</v>
      </c>
      <c r="I24" s="409">
        <v>1</v>
      </c>
      <c r="J24" s="409">
        <f>'Lampiran 1'!Q26</f>
        <v>0</v>
      </c>
      <c r="K24" s="477">
        <f t="shared" si="2"/>
        <v>0</v>
      </c>
      <c r="L24" s="409">
        <v>83</v>
      </c>
      <c r="M24" s="409">
        <f>'Lampiran 1'!R26</f>
        <v>22</v>
      </c>
      <c r="N24" s="477">
        <f t="shared" si="3"/>
        <v>26.506024096385545</v>
      </c>
      <c r="O24" s="409">
        <v>400</v>
      </c>
      <c r="P24" s="409">
        <f>'Lampiran 1'!S26</f>
        <v>25</v>
      </c>
      <c r="Q24" s="477">
        <f t="shared" si="4"/>
        <v>6.25</v>
      </c>
      <c r="R24" s="409">
        <v>382</v>
      </c>
      <c r="S24" s="409">
        <f>'Lampiran 1'!T26</f>
        <v>98</v>
      </c>
      <c r="T24" s="477">
        <f t="shared" si="5"/>
        <v>25.654450261780106</v>
      </c>
      <c r="U24" s="409">
        <v>135</v>
      </c>
      <c r="V24" s="409">
        <f>'Lampiran 1'!U26</f>
        <v>28</v>
      </c>
      <c r="W24" s="478">
        <f t="shared" si="6"/>
        <v>20.74074074074074</v>
      </c>
      <c r="X24" s="423">
        <f t="shared" si="7"/>
        <v>1099</v>
      </c>
      <c r="Y24" s="476">
        <f t="shared" si="8"/>
        <v>182</v>
      </c>
      <c r="Z24" s="478">
        <f t="shared" si="9"/>
        <v>16.560509554140125</v>
      </c>
      <c r="AB24">
        <f t="shared" si="10"/>
        <v>499</v>
      </c>
      <c r="AC24">
        <f t="shared" si="11"/>
        <v>881</v>
      </c>
      <c r="AD24">
        <f t="shared" si="12"/>
        <v>1381</v>
      </c>
    </row>
    <row r="25" spans="1:30" ht="18.75" customHeight="1">
      <c r="A25" s="417">
        <v>17</v>
      </c>
      <c r="B25" s="476" t="s">
        <v>46</v>
      </c>
      <c r="C25" s="409">
        <v>33</v>
      </c>
      <c r="D25" s="409">
        <f>'Lampiran 1'!O27</f>
        <v>0</v>
      </c>
      <c r="E25" s="477">
        <f t="shared" si="0"/>
        <v>0</v>
      </c>
      <c r="F25" s="409">
        <v>8</v>
      </c>
      <c r="G25" s="409">
        <f>'Lampiran 1'!P27</f>
        <v>0</v>
      </c>
      <c r="H25" s="477">
        <f t="shared" si="1"/>
        <v>0</v>
      </c>
      <c r="I25" s="409">
        <v>3</v>
      </c>
      <c r="J25" s="409">
        <f>'Lampiran 1'!Q27</f>
        <v>0</v>
      </c>
      <c r="K25" s="477">
        <f t="shared" si="2"/>
        <v>0</v>
      </c>
      <c r="L25" s="409">
        <v>71</v>
      </c>
      <c r="M25" s="409">
        <f>'Lampiran 1'!R27</f>
        <v>0</v>
      </c>
      <c r="N25" s="477">
        <f t="shared" si="3"/>
        <v>0</v>
      </c>
      <c r="O25" s="409">
        <v>284</v>
      </c>
      <c r="P25" s="409">
        <f>'Lampiran 1'!S27</f>
        <v>8</v>
      </c>
      <c r="Q25" s="477">
        <f t="shared" si="4"/>
        <v>2.8169014084507045</v>
      </c>
      <c r="R25" s="409">
        <v>336</v>
      </c>
      <c r="S25" s="409">
        <f>'Lampiran 1'!T27</f>
        <v>107</v>
      </c>
      <c r="T25" s="477">
        <f t="shared" si="5"/>
        <v>31.845238095238095</v>
      </c>
      <c r="U25" s="409">
        <v>170</v>
      </c>
      <c r="V25" s="409">
        <f>'Lampiran 1'!U27</f>
        <v>8</v>
      </c>
      <c r="W25" s="478">
        <f t="shared" si="6"/>
        <v>4.7058823529411766</v>
      </c>
      <c r="X25" s="423">
        <f t="shared" si="7"/>
        <v>905</v>
      </c>
      <c r="Y25" s="476">
        <f t="shared" si="8"/>
        <v>123</v>
      </c>
      <c r="Z25" s="478">
        <f t="shared" si="9"/>
        <v>13.591160220994475</v>
      </c>
      <c r="AB25">
        <f t="shared" si="10"/>
        <v>328</v>
      </c>
      <c r="AC25">
        <f t="shared" si="11"/>
        <v>664</v>
      </c>
      <c r="AD25">
        <f t="shared" si="12"/>
        <v>1164</v>
      </c>
    </row>
    <row r="26" spans="1:30" ht="18.75" customHeight="1">
      <c r="A26" s="417">
        <v>18</v>
      </c>
      <c r="B26" s="476" t="s">
        <v>69</v>
      </c>
      <c r="C26" s="409">
        <v>83</v>
      </c>
      <c r="D26" s="409">
        <f>'Lampiran 1'!O28</f>
        <v>13</v>
      </c>
      <c r="E26" s="477">
        <f t="shared" si="0"/>
        <v>15.66265060240964</v>
      </c>
      <c r="F26" s="409">
        <v>6</v>
      </c>
      <c r="G26" s="409">
        <f>'Lampiran 1'!P28</f>
        <v>0</v>
      </c>
      <c r="H26" s="477">
        <f t="shared" si="1"/>
        <v>0</v>
      </c>
      <c r="I26" s="409">
        <v>1</v>
      </c>
      <c r="J26" s="409">
        <f>'Lampiran 1'!Q28</f>
        <v>0</v>
      </c>
      <c r="K26" s="477">
        <f t="shared" si="2"/>
        <v>0</v>
      </c>
      <c r="L26" s="409">
        <v>214</v>
      </c>
      <c r="M26" s="409">
        <f>'Lampiran 1'!R28</f>
        <v>14</v>
      </c>
      <c r="N26" s="477">
        <f t="shared" si="3"/>
        <v>6.5420560747663545</v>
      </c>
      <c r="O26" s="409">
        <v>167</v>
      </c>
      <c r="P26" s="409">
        <f>'Lampiran 1'!S28</f>
        <v>20</v>
      </c>
      <c r="Q26" s="477">
        <f t="shared" si="4"/>
        <v>11.976047904191617</v>
      </c>
      <c r="R26" s="409">
        <v>375</v>
      </c>
      <c r="S26" s="409">
        <f>'Lampiran 1'!T28</f>
        <v>55</v>
      </c>
      <c r="T26" s="477">
        <f t="shared" si="5"/>
        <v>14.666666666666666</v>
      </c>
      <c r="U26" s="409">
        <v>404</v>
      </c>
      <c r="V26" s="409">
        <f>'Lampiran 1'!U28</f>
        <v>36</v>
      </c>
      <c r="W26" s="478">
        <f t="shared" si="6"/>
        <v>8.9108910891089099</v>
      </c>
      <c r="X26" s="423">
        <f t="shared" si="7"/>
        <v>1250</v>
      </c>
      <c r="Y26" s="476">
        <f t="shared" si="8"/>
        <v>138</v>
      </c>
      <c r="Z26" s="478">
        <f t="shared" si="9"/>
        <v>11.04</v>
      </c>
      <c r="AB26">
        <f t="shared" si="10"/>
        <v>257</v>
      </c>
      <c r="AC26">
        <f t="shared" si="11"/>
        <v>632</v>
      </c>
      <c r="AD26">
        <f t="shared" si="12"/>
        <v>1132</v>
      </c>
    </row>
    <row r="27" spans="1:30" ht="18.75" customHeight="1">
      <c r="A27" s="417" t="s">
        <v>29</v>
      </c>
      <c r="B27" s="409"/>
      <c r="C27" s="409" t="s">
        <v>29</v>
      </c>
      <c r="D27" s="409"/>
      <c r="E27" s="477"/>
      <c r="F27" s="409"/>
      <c r="G27" s="409"/>
      <c r="H27" s="477"/>
      <c r="I27" s="409"/>
      <c r="J27" s="409">
        <f>'Lampiran 1'!Q29</f>
        <v>0</v>
      </c>
      <c r="K27" s="477"/>
      <c r="L27" s="409" t="s">
        <v>29</v>
      </c>
      <c r="M27" s="409">
        <f>'Lampiran 1'!R29</f>
        <v>0</v>
      </c>
      <c r="N27" s="477"/>
      <c r="O27" s="409" t="s">
        <v>29</v>
      </c>
      <c r="P27" s="409">
        <f>'Lampiran 1'!S29</f>
        <v>0</v>
      </c>
      <c r="Q27" s="482"/>
      <c r="R27" s="409" t="s">
        <v>29</v>
      </c>
      <c r="S27" s="409">
        <f>'Lampiran 1'!T29</f>
        <v>0</v>
      </c>
      <c r="T27" s="409"/>
      <c r="U27" s="409" t="s">
        <v>29</v>
      </c>
      <c r="V27" s="409">
        <f>'Lampiran 1'!U29</f>
        <v>0</v>
      </c>
      <c r="W27" s="478"/>
      <c r="X27" s="423" t="s">
        <v>29</v>
      </c>
      <c r="Y27" s="476"/>
      <c r="Z27" s="478"/>
      <c r="AC27">
        <f>SUM(AC9:AC26)</f>
        <v>18427</v>
      </c>
      <c r="AD27">
        <f t="shared" si="12"/>
        <v>18927</v>
      </c>
    </row>
    <row r="28" spans="1:30" ht="18.75" customHeight="1" thickBot="1">
      <c r="A28" s="63" t="s">
        <v>70</v>
      </c>
      <c r="B28" s="64"/>
      <c r="C28" s="64">
        <f>SUM(C9:C26)</f>
        <v>2992</v>
      </c>
      <c r="D28" s="64">
        <f>SUM(D9:D26)</f>
        <v>452</v>
      </c>
      <c r="E28" s="65">
        <f t="shared" si="0"/>
        <v>15.106951871657753</v>
      </c>
      <c r="F28" s="64">
        <f>SUM(F9:F26)</f>
        <v>925</v>
      </c>
      <c r="G28" s="64">
        <f>'Lampiran 1'!P30</f>
        <v>137</v>
      </c>
      <c r="H28" s="65">
        <f t="shared" si="1"/>
        <v>14.810810810810812</v>
      </c>
      <c r="I28" s="64">
        <f>SUM(I9:I26)</f>
        <v>27</v>
      </c>
      <c r="J28" s="64">
        <f>'Lampiran 1'!Q30</f>
        <v>3</v>
      </c>
      <c r="K28" s="65">
        <f>J28/I28*100</f>
        <v>11.111111111111111</v>
      </c>
      <c r="L28" s="64">
        <f>SUM(L9:L26)</f>
        <v>2426</v>
      </c>
      <c r="M28" s="64">
        <f>'Lampiran 1'!R30</f>
        <v>190</v>
      </c>
      <c r="N28" s="65">
        <f t="shared" si="3"/>
        <v>7.8318219291014017</v>
      </c>
      <c r="O28" s="64">
        <f>SUM(O9:O26)</f>
        <v>4996</v>
      </c>
      <c r="P28" s="64">
        <f>'Lampiran 1'!S30</f>
        <v>530</v>
      </c>
      <c r="Q28" s="65">
        <f t="shared" si="4"/>
        <v>10.608486789431545</v>
      </c>
      <c r="R28" s="64">
        <f>SUM(R9:R26)</f>
        <v>9487</v>
      </c>
      <c r="S28" s="64">
        <f>'Lampiran 1'!T30</f>
        <v>1260</v>
      </c>
      <c r="T28" s="65">
        <f t="shared" si="5"/>
        <v>13.281332349530937</v>
      </c>
      <c r="U28" s="64">
        <f>SUM(U9:U26)</f>
        <v>4068</v>
      </c>
      <c r="V28" s="64">
        <f>'Lampiran 1'!U30</f>
        <v>412</v>
      </c>
      <c r="W28" s="77">
        <f t="shared" si="6"/>
        <v>10.127826941986234</v>
      </c>
      <c r="X28" s="335">
        <f>SUM(X9:X26)</f>
        <v>24921</v>
      </c>
      <c r="Y28" s="335">
        <f>SUM(Y9:Y26)</f>
        <v>2984</v>
      </c>
      <c r="Z28" s="77">
        <f t="shared" si="9"/>
        <v>11.973837325950001</v>
      </c>
      <c r="AB28">
        <f>SUM(AB9:AB26)</f>
        <v>8940</v>
      </c>
    </row>
    <row r="29" spans="1:30" ht="15.75" thickTop="1">
      <c r="B29" t="s">
        <v>204</v>
      </c>
    </row>
  </sheetData>
  <mergeCells count="10">
    <mergeCell ref="U4:W4"/>
    <mergeCell ref="X4:Z4"/>
    <mergeCell ref="A1:Z1"/>
    <mergeCell ref="C4:E4"/>
    <mergeCell ref="F4:H4"/>
    <mergeCell ref="I4:K4"/>
    <mergeCell ref="L4:N4"/>
    <mergeCell ref="O4:Q4"/>
    <mergeCell ref="R4:T4"/>
    <mergeCell ref="A2:N2"/>
  </mergeCells>
  <printOptions horizontalCentered="1"/>
  <pageMargins left="0.19685039370078741" right="0.19685039370078741" top="0.74803149606299202" bottom="0.74803149606299202" header="0.31496062992126" footer="0.31496062992126"/>
  <pageSetup paperSize="256" scale="8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1"/>
  <sheetViews>
    <sheetView workbookViewId="0">
      <selection activeCell="H19" sqref="H19"/>
    </sheetView>
  </sheetViews>
  <sheetFormatPr defaultRowHeight="15"/>
  <cols>
    <col min="1" max="1" width="4.85546875" customWidth="1"/>
    <col min="3" max="3" width="14" customWidth="1"/>
    <col min="4" max="4" width="8.28515625" style="8" customWidth="1"/>
    <col min="5" max="13" width="9.140625" style="12"/>
    <col min="14" max="15" width="7.42578125" style="12" customWidth="1"/>
    <col min="16" max="16" width="10.85546875" customWidth="1"/>
    <col min="17" max="17" width="11.5703125" customWidth="1"/>
  </cols>
  <sheetData>
    <row r="1" spans="1:19" ht="18.75">
      <c r="A1" s="627" t="s">
        <v>78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</row>
    <row r="2" spans="1:19" ht="18.75">
      <c r="A2" s="627" t="s">
        <v>114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</row>
    <row r="3" spans="1:19" ht="18.75">
      <c r="A3" s="627" t="s">
        <v>505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</row>
    <row r="4" spans="1:19" ht="15.75" thickBot="1">
      <c r="B4" s="46"/>
      <c r="O4" s="12" t="s">
        <v>79</v>
      </c>
    </row>
    <row r="5" spans="1:19" ht="15.75" thickTop="1">
      <c r="A5" s="605" t="s">
        <v>6</v>
      </c>
      <c r="B5" s="629" t="s">
        <v>80</v>
      </c>
      <c r="C5" s="630"/>
      <c r="D5" s="629" t="s">
        <v>81</v>
      </c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30"/>
      <c r="P5" s="643" t="s">
        <v>82</v>
      </c>
      <c r="Q5" s="639" t="s">
        <v>115</v>
      </c>
    </row>
    <row r="6" spans="1:19">
      <c r="A6" s="606"/>
      <c r="B6" s="631"/>
      <c r="C6" s="632"/>
      <c r="D6" s="633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34"/>
      <c r="P6" s="603"/>
      <c r="Q6" s="640"/>
    </row>
    <row r="7" spans="1:19">
      <c r="A7" s="606"/>
      <c r="B7" s="631"/>
      <c r="C7" s="632"/>
      <c r="D7" s="628" t="s">
        <v>83</v>
      </c>
      <c r="E7" s="628" t="s">
        <v>84</v>
      </c>
      <c r="F7" s="628" t="s">
        <v>85</v>
      </c>
      <c r="G7" s="628" t="s">
        <v>86</v>
      </c>
      <c r="H7" s="628" t="s">
        <v>87</v>
      </c>
      <c r="I7" s="628" t="s">
        <v>88</v>
      </c>
      <c r="J7" s="628" t="s">
        <v>89</v>
      </c>
      <c r="K7" s="628" t="s">
        <v>90</v>
      </c>
      <c r="L7" s="628" t="s">
        <v>91</v>
      </c>
      <c r="M7" s="628" t="s">
        <v>92</v>
      </c>
      <c r="N7" s="628" t="s">
        <v>93</v>
      </c>
      <c r="O7" s="628" t="s">
        <v>94</v>
      </c>
      <c r="P7" s="603"/>
      <c r="Q7" s="640"/>
    </row>
    <row r="8" spans="1:19">
      <c r="A8" s="606"/>
      <c r="B8" s="631"/>
      <c r="C8" s="632"/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604"/>
      <c r="P8" s="604"/>
      <c r="Q8" s="641"/>
    </row>
    <row r="9" spans="1:19">
      <c r="A9" s="607"/>
      <c r="B9" s="633"/>
      <c r="C9" s="634"/>
      <c r="D9" s="51">
        <v>1</v>
      </c>
      <c r="E9" s="336">
        <v>2</v>
      </c>
      <c r="F9" s="336">
        <v>3</v>
      </c>
      <c r="G9" s="336">
        <v>4</v>
      </c>
      <c r="H9" s="336">
        <v>5</v>
      </c>
      <c r="I9" s="336">
        <v>6</v>
      </c>
      <c r="J9" s="336">
        <v>7</v>
      </c>
      <c r="K9" s="336">
        <v>8</v>
      </c>
      <c r="L9" s="336">
        <v>9</v>
      </c>
      <c r="M9" s="336">
        <v>10</v>
      </c>
      <c r="N9" s="336">
        <v>11</v>
      </c>
      <c r="O9" s="336">
        <v>12</v>
      </c>
      <c r="P9" s="336">
        <v>13</v>
      </c>
      <c r="Q9" s="332">
        <v>14</v>
      </c>
    </row>
    <row r="10" spans="1:19">
      <c r="A10" s="337"/>
      <c r="B10" s="338" t="s">
        <v>29</v>
      </c>
      <c r="C10" s="339"/>
      <c r="D10" s="340" t="s">
        <v>29</v>
      </c>
      <c r="E10" s="336" t="s">
        <v>29</v>
      </c>
      <c r="F10" s="336" t="s">
        <v>29</v>
      </c>
      <c r="G10" s="336" t="s">
        <v>29</v>
      </c>
      <c r="H10" s="336" t="s">
        <v>29</v>
      </c>
      <c r="I10" s="336" t="s">
        <v>29</v>
      </c>
      <c r="J10" s="336" t="s">
        <v>29</v>
      </c>
      <c r="K10" s="336" t="s">
        <v>29</v>
      </c>
      <c r="L10" s="336" t="s">
        <v>29</v>
      </c>
      <c r="M10" s="336" t="s">
        <v>29</v>
      </c>
      <c r="N10" s="336" t="s">
        <v>29</v>
      </c>
      <c r="O10" s="336" t="s">
        <v>29</v>
      </c>
      <c r="P10" s="341"/>
      <c r="Q10" s="342"/>
    </row>
    <row r="11" spans="1:19">
      <c r="A11" s="75">
        <v>1</v>
      </c>
      <c r="B11" s="67" t="s">
        <v>95</v>
      </c>
      <c r="C11" s="67"/>
      <c r="D11" s="6">
        <v>128</v>
      </c>
      <c r="E11" s="6">
        <f>'Lampiran 1'!L11</f>
        <v>109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1">
        <f>SUM(D11:O11)</f>
        <v>237</v>
      </c>
      <c r="Q11" s="62">
        <f>SUM(D11:O11)/'Lamp. 3'!X9*12</f>
        <v>1.8539765319426336</v>
      </c>
      <c r="R11">
        <f>SUM(D11:O11)</f>
        <v>237</v>
      </c>
      <c r="S11">
        <f>R11-P11</f>
        <v>0</v>
      </c>
    </row>
    <row r="12" spans="1:19">
      <c r="A12" s="75">
        <v>2</v>
      </c>
      <c r="B12" s="67" t="s">
        <v>96</v>
      </c>
      <c r="C12" s="67"/>
      <c r="D12" s="6">
        <v>135</v>
      </c>
      <c r="E12" s="6">
        <f>'Lampiran 1'!L12</f>
        <v>155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1">
        <f t="shared" ref="P12:P28" si="0">SUM(D12:O12)</f>
        <v>290</v>
      </c>
      <c r="Q12" s="62">
        <f>SUM(D12:O12)/'Lamp. 3'!X10*12</f>
        <v>1.7219198416625432</v>
      </c>
      <c r="R12">
        <f t="shared" ref="R12:R29" si="1">SUM(D12:O12)</f>
        <v>290</v>
      </c>
      <c r="S12">
        <f t="shared" ref="S12:S29" si="2">R12-P12</f>
        <v>0</v>
      </c>
    </row>
    <row r="13" spans="1:19">
      <c r="A13" s="75">
        <v>3</v>
      </c>
      <c r="B13" s="67" t="s">
        <v>97</v>
      </c>
      <c r="C13" s="67"/>
      <c r="D13" s="6">
        <v>108</v>
      </c>
      <c r="E13" s="6">
        <f>'Lampiran 1'!L13</f>
        <v>130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1">
        <f t="shared" si="0"/>
        <v>238</v>
      </c>
      <c r="Q13" s="62">
        <f>SUM(D13:O13)/'Lamp. 3'!X11*12</f>
        <v>1.516728624535316</v>
      </c>
      <c r="R13">
        <f t="shared" si="1"/>
        <v>238</v>
      </c>
      <c r="S13">
        <f t="shared" si="2"/>
        <v>0</v>
      </c>
    </row>
    <row r="14" spans="1:19">
      <c r="A14" s="75">
        <v>4</v>
      </c>
      <c r="B14" s="67" t="s">
        <v>98</v>
      </c>
      <c r="C14" s="67"/>
      <c r="D14" s="6">
        <v>50</v>
      </c>
      <c r="E14" s="6">
        <f>'Lampiran 1'!L14</f>
        <v>39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1">
        <f t="shared" si="0"/>
        <v>89</v>
      </c>
      <c r="Q14" s="62">
        <f>SUM(D14:O14)/'Lamp. 3'!X12*12</f>
        <v>0.72801635991820035</v>
      </c>
      <c r="R14">
        <f t="shared" si="1"/>
        <v>89</v>
      </c>
      <c r="S14">
        <f t="shared" si="2"/>
        <v>0</v>
      </c>
    </row>
    <row r="15" spans="1:19">
      <c r="A15" s="75">
        <v>5</v>
      </c>
      <c r="B15" s="67" t="s">
        <v>99</v>
      </c>
      <c r="C15" s="67"/>
      <c r="D15" s="6">
        <v>149</v>
      </c>
      <c r="E15" s="6">
        <f>'Lampiran 1'!L15</f>
        <v>126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1">
        <f t="shared" si="0"/>
        <v>275</v>
      </c>
      <c r="Q15" s="62">
        <f>SUM(D15:O15)/'Lamp. 3'!X13*12</f>
        <v>1.6352824578790881</v>
      </c>
      <c r="R15">
        <f t="shared" si="1"/>
        <v>275</v>
      </c>
      <c r="S15">
        <f t="shared" si="2"/>
        <v>0</v>
      </c>
    </row>
    <row r="16" spans="1:19">
      <c r="A16" s="75">
        <v>6</v>
      </c>
      <c r="B16" s="67" t="s">
        <v>100</v>
      </c>
      <c r="C16" s="67"/>
      <c r="D16" s="6">
        <v>100</v>
      </c>
      <c r="E16" s="6">
        <f>'Lampiran 1'!L16</f>
        <v>125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1">
        <f t="shared" si="0"/>
        <v>225</v>
      </c>
      <c r="Q16" s="62">
        <f>SUM(D16:O16)/'Lamp. 3'!X14*12</f>
        <v>1.9258202567760343</v>
      </c>
      <c r="R16">
        <f t="shared" si="1"/>
        <v>225</v>
      </c>
      <c r="S16">
        <f t="shared" si="2"/>
        <v>0</v>
      </c>
    </row>
    <row r="17" spans="1:19">
      <c r="A17" s="75">
        <v>7</v>
      </c>
      <c r="B17" s="67" t="s">
        <v>101</v>
      </c>
      <c r="C17" s="67"/>
      <c r="D17" s="6">
        <v>50</v>
      </c>
      <c r="E17" s="6">
        <f>'Lampiran 1'!L17</f>
        <v>70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1">
        <f t="shared" si="0"/>
        <v>120</v>
      </c>
      <c r="Q17" s="62">
        <f>SUM(D17:O17)/'Lamp. 3'!X15*12</f>
        <v>1.2903225806451613</v>
      </c>
      <c r="R17">
        <f t="shared" si="1"/>
        <v>120</v>
      </c>
      <c r="S17">
        <f t="shared" si="2"/>
        <v>0</v>
      </c>
    </row>
    <row r="18" spans="1:19">
      <c r="A18" s="75">
        <v>8</v>
      </c>
      <c r="B18" s="331" t="s">
        <v>102</v>
      </c>
      <c r="C18" s="343"/>
      <c r="D18" s="6">
        <v>33</v>
      </c>
      <c r="E18" s="6">
        <f>'Lampiran 1'!L18</f>
        <v>24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1">
        <f t="shared" si="0"/>
        <v>57</v>
      </c>
      <c r="Q18" s="62">
        <f>SUM(D18:O18)/'Lamp. 3'!X16*12</f>
        <v>0.39265212399540761</v>
      </c>
      <c r="R18">
        <f t="shared" si="1"/>
        <v>57</v>
      </c>
      <c r="S18">
        <f t="shared" si="2"/>
        <v>0</v>
      </c>
    </row>
    <row r="19" spans="1:19">
      <c r="A19" s="75">
        <v>9</v>
      </c>
      <c r="B19" s="67" t="s">
        <v>103</v>
      </c>
      <c r="C19" s="67"/>
      <c r="D19" s="6">
        <v>90</v>
      </c>
      <c r="E19" s="6">
        <f>'Lampiran 1'!L19</f>
        <v>79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1">
        <f t="shared" si="0"/>
        <v>169</v>
      </c>
      <c r="Q19" s="62">
        <f>SUM(D19:O19)/'Lamp. 3'!X17*12</f>
        <v>1.5259593679458239</v>
      </c>
      <c r="R19">
        <f t="shared" si="1"/>
        <v>169</v>
      </c>
      <c r="S19">
        <f t="shared" si="2"/>
        <v>0</v>
      </c>
    </row>
    <row r="20" spans="1:19">
      <c r="A20" s="75">
        <v>10</v>
      </c>
      <c r="B20" s="67" t="s">
        <v>104</v>
      </c>
      <c r="C20" s="67"/>
      <c r="D20" s="6">
        <v>109</v>
      </c>
      <c r="E20" s="6">
        <f>'Lampiran 1'!L20</f>
        <v>111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1">
        <f t="shared" si="0"/>
        <v>220</v>
      </c>
      <c r="Q20" s="62">
        <f>SUM(D20:O20)/'Lamp. 3'!X18*12</f>
        <v>1.9745699326851158</v>
      </c>
      <c r="R20">
        <f t="shared" si="1"/>
        <v>220</v>
      </c>
      <c r="S20">
        <f t="shared" si="2"/>
        <v>0</v>
      </c>
    </row>
    <row r="21" spans="1:19">
      <c r="A21" s="75">
        <v>11</v>
      </c>
      <c r="B21" s="67" t="s">
        <v>105</v>
      </c>
      <c r="C21" s="67"/>
      <c r="D21" s="6">
        <v>72</v>
      </c>
      <c r="E21" s="6">
        <f>'Lampiran 1'!L21</f>
        <v>76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1">
        <f t="shared" si="0"/>
        <v>148</v>
      </c>
      <c r="Q21" s="62">
        <f>SUM(D21:O21)/'Lamp. 3'!X19*12</f>
        <v>1.1554977228366949</v>
      </c>
      <c r="R21">
        <f t="shared" si="1"/>
        <v>148</v>
      </c>
      <c r="S21">
        <f t="shared" si="2"/>
        <v>0</v>
      </c>
    </row>
    <row r="22" spans="1:19">
      <c r="A22" s="75">
        <v>12</v>
      </c>
      <c r="B22" s="67" t="s">
        <v>106</v>
      </c>
      <c r="C22" s="67"/>
      <c r="D22" s="6">
        <v>92</v>
      </c>
      <c r="E22" s="6">
        <f>'Lampiran 1'!L22</f>
        <v>51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1">
        <f t="shared" si="0"/>
        <v>143</v>
      </c>
      <c r="Q22" s="62">
        <f>SUM(D22:O22)/'Lamp. 3'!X20*12</f>
        <v>1.5685557586837293</v>
      </c>
      <c r="R22">
        <f t="shared" si="1"/>
        <v>143</v>
      </c>
      <c r="S22">
        <f t="shared" si="2"/>
        <v>0</v>
      </c>
    </row>
    <row r="23" spans="1:19">
      <c r="A23" s="75">
        <v>13</v>
      </c>
      <c r="B23" s="67" t="s">
        <v>107</v>
      </c>
      <c r="C23" s="67"/>
      <c r="D23" s="6">
        <v>44</v>
      </c>
      <c r="E23" s="6">
        <f>'Lampiran 1'!L23</f>
        <v>44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">
        <f t="shared" si="0"/>
        <v>88</v>
      </c>
      <c r="Q23" s="62">
        <f>SUM(D23:O23)/'Lamp. 3'!X21*12</f>
        <v>0.93534100974313539</v>
      </c>
      <c r="R23">
        <f t="shared" si="1"/>
        <v>88</v>
      </c>
      <c r="S23">
        <f t="shared" si="2"/>
        <v>0</v>
      </c>
    </row>
    <row r="24" spans="1:19">
      <c r="A24" s="75">
        <v>14</v>
      </c>
      <c r="B24" s="67" t="s">
        <v>108</v>
      </c>
      <c r="C24" s="67"/>
      <c r="D24" s="6">
        <v>78</v>
      </c>
      <c r="E24" s="6">
        <f>'Lampiran 1'!L24</f>
        <v>94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1">
        <f t="shared" si="0"/>
        <v>172</v>
      </c>
      <c r="Q24" s="62">
        <f>SUM(D24:O24)/'Lamp. 3'!X22*12</f>
        <v>1.6137607505863956</v>
      </c>
      <c r="R24">
        <f t="shared" si="1"/>
        <v>172</v>
      </c>
      <c r="S24">
        <f t="shared" si="2"/>
        <v>0</v>
      </c>
    </row>
    <row r="25" spans="1:19">
      <c r="A25" s="75">
        <v>15</v>
      </c>
      <c r="B25" s="67" t="s">
        <v>109</v>
      </c>
      <c r="C25" s="67"/>
      <c r="D25" s="6">
        <v>41</v>
      </c>
      <c r="E25" s="6">
        <f>'Lampiran 1'!L25</f>
        <v>29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1">
        <f t="shared" si="0"/>
        <v>70</v>
      </c>
      <c r="Q25" s="62">
        <f>SUM(D25:O25)/'Lamp. 3'!X23*12</f>
        <v>1.0783055198973042</v>
      </c>
      <c r="R25">
        <f t="shared" si="1"/>
        <v>70</v>
      </c>
      <c r="S25">
        <f t="shared" si="2"/>
        <v>0</v>
      </c>
    </row>
    <row r="26" spans="1:19">
      <c r="A26" s="75">
        <v>16</v>
      </c>
      <c r="B26" s="67" t="s">
        <v>110</v>
      </c>
      <c r="C26" s="67"/>
      <c r="D26" s="6">
        <v>90</v>
      </c>
      <c r="E26" s="6">
        <f>'Lampiran 1'!L26</f>
        <v>146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1">
        <f t="shared" si="0"/>
        <v>236</v>
      </c>
      <c r="Q26" s="62">
        <f>SUM(D26:O26)/'Lamp. 3'!X24*12</f>
        <v>2.5768880800727931</v>
      </c>
      <c r="R26">
        <f t="shared" si="1"/>
        <v>236</v>
      </c>
      <c r="S26">
        <f t="shared" si="2"/>
        <v>0</v>
      </c>
    </row>
    <row r="27" spans="1:19">
      <c r="A27" s="75">
        <v>17</v>
      </c>
      <c r="B27" s="67" t="s">
        <v>111</v>
      </c>
      <c r="C27" s="67"/>
      <c r="D27" s="6">
        <v>71</v>
      </c>
      <c r="E27" s="6">
        <f>'Lampiran 1'!L27</f>
        <v>52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1">
        <f t="shared" si="0"/>
        <v>123</v>
      </c>
      <c r="Q27" s="62">
        <f>SUM(D27:O27)/'Lamp. 3'!X25*12</f>
        <v>1.630939226519337</v>
      </c>
      <c r="R27">
        <f t="shared" si="1"/>
        <v>123</v>
      </c>
      <c r="S27">
        <f t="shared" si="2"/>
        <v>0</v>
      </c>
    </row>
    <row r="28" spans="1:19">
      <c r="A28" s="75">
        <v>18</v>
      </c>
      <c r="B28" s="67" t="s">
        <v>112</v>
      </c>
      <c r="C28" s="67"/>
      <c r="D28" s="6">
        <v>87</v>
      </c>
      <c r="E28" s="6">
        <f>'Lampiran 1'!L28</f>
        <v>51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1">
        <f t="shared" si="0"/>
        <v>138</v>
      </c>
      <c r="Q28" s="62">
        <f>SUM(D28:O28)/'Lamp. 3'!X26*12</f>
        <v>1.3248</v>
      </c>
      <c r="R28">
        <f t="shared" si="1"/>
        <v>138</v>
      </c>
      <c r="S28">
        <f t="shared" si="2"/>
        <v>0</v>
      </c>
    </row>
    <row r="29" spans="1:19">
      <c r="A29" s="646" t="s">
        <v>70</v>
      </c>
      <c r="B29" s="647"/>
      <c r="C29" s="648"/>
      <c r="D29" s="628">
        <f>SUM(D11:D28)</f>
        <v>1527</v>
      </c>
      <c r="E29" s="628">
        <f t="shared" ref="E29:Q29" si="3">SUM(E11:E28)</f>
        <v>1511</v>
      </c>
      <c r="F29" s="628">
        <f>SUM(F11:F28)</f>
        <v>0</v>
      </c>
      <c r="G29" s="628">
        <f>SUM(G11:G28)</f>
        <v>0</v>
      </c>
      <c r="H29" s="628">
        <f>SUM(H11:H28)</f>
        <v>0</v>
      </c>
      <c r="I29" s="628">
        <f t="shared" si="3"/>
        <v>0</v>
      </c>
      <c r="J29" s="628">
        <f>SUM(J11:J28)</f>
        <v>0</v>
      </c>
      <c r="K29" s="628">
        <f>SUM(K11:K28)</f>
        <v>0</v>
      </c>
      <c r="L29" s="628">
        <f t="shared" si="3"/>
        <v>0</v>
      </c>
      <c r="M29" s="628">
        <f t="shared" si="3"/>
        <v>0</v>
      </c>
      <c r="N29" s="628">
        <f t="shared" si="3"/>
        <v>0</v>
      </c>
      <c r="O29" s="628">
        <f t="shared" si="3"/>
        <v>0</v>
      </c>
      <c r="P29" s="635">
        <f t="shared" si="3"/>
        <v>3038</v>
      </c>
      <c r="Q29" s="637">
        <f t="shared" si="3"/>
        <v>26.449336146324715</v>
      </c>
      <c r="R29">
        <f t="shared" si="1"/>
        <v>3038</v>
      </c>
      <c r="S29">
        <f t="shared" si="2"/>
        <v>0</v>
      </c>
    </row>
    <row r="30" spans="1:19" ht="15.75" thickBot="1">
      <c r="A30" s="649"/>
      <c r="B30" s="650"/>
      <c r="C30" s="651"/>
      <c r="D30" s="642"/>
      <c r="E30" s="642"/>
      <c r="F30" s="642"/>
      <c r="G30" s="642"/>
      <c r="H30" s="642"/>
      <c r="I30" s="642"/>
      <c r="J30" s="642"/>
      <c r="K30" s="642"/>
      <c r="L30" s="642"/>
      <c r="M30" s="642"/>
      <c r="N30" s="642"/>
      <c r="O30" s="642"/>
      <c r="P30" s="636"/>
      <c r="Q30" s="638"/>
    </row>
    <row r="31" spans="1:19" ht="15.75" thickTop="1">
      <c r="B31" t="s">
        <v>116</v>
      </c>
      <c r="Q31" t="s">
        <v>113</v>
      </c>
    </row>
  </sheetData>
  <mergeCells count="35">
    <mergeCell ref="A29:C30"/>
    <mergeCell ref="D29:D30"/>
    <mergeCell ref="E29:E30"/>
    <mergeCell ref="F29:F30"/>
    <mergeCell ref="H29:H30"/>
    <mergeCell ref="G29:G30"/>
    <mergeCell ref="P29:P30"/>
    <mergeCell ref="Q29:Q30"/>
    <mergeCell ref="Q5:Q8"/>
    <mergeCell ref="L29:L30"/>
    <mergeCell ref="M29:M30"/>
    <mergeCell ref="P5:P8"/>
    <mergeCell ref="N29:N30"/>
    <mergeCell ref="D5:O6"/>
    <mergeCell ref="I7:I8"/>
    <mergeCell ref="I29:I30"/>
    <mergeCell ref="J29:J30"/>
    <mergeCell ref="K29:K30"/>
    <mergeCell ref="O29:O30"/>
    <mergeCell ref="A1:Q1"/>
    <mergeCell ref="A2:Q2"/>
    <mergeCell ref="A3:Q3"/>
    <mergeCell ref="J7:J8"/>
    <mergeCell ref="K7:K8"/>
    <mergeCell ref="L7:L8"/>
    <mergeCell ref="M7:M8"/>
    <mergeCell ref="N7:N8"/>
    <mergeCell ref="O7:O8"/>
    <mergeCell ref="D7:D8"/>
    <mergeCell ref="E7:E8"/>
    <mergeCell ref="F7:F8"/>
    <mergeCell ref="G7:G8"/>
    <mergeCell ref="H7:H8"/>
    <mergeCell ref="A5:A9"/>
    <mergeCell ref="B5:C9"/>
  </mergeCells>
  <printOptions horizontalCentered="1"/>
  <pageMargins left="0.39370078740157483" right="0.39370078740157483" top="0.74803149606299213" bottom="0.39370078740157483" header="0.31496062992125984" footer="0.31496062992125984"/>
  <pageSetup paperSize="256" scale="9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2"/>
  <sheetViews>
    <sheetView zoomScale="80" zoomScaleNormal="80" workbookViewId="0">
      <pane ySplit="8" topLeftCell="A9" activePane="bottomLeft" state="frozen"/>
      <selection activeCell="L28" sqref="L28:P32"/>
      <selection pane="bottomLeft" activeCell="N16" sqref="N16"/>
    </sheetView>
  </sheetViews>
  <sheetFormatPr defaultRowHeight="15"/>
  <cols>
    <col min="1" max="1" width="6" customWidth="1"/>
    <col min="2" max="20" width="7.7109375" customWidth="1"/>
  </cols>
  <sheetData>
    <row r="1" spans="1:21">
      <c r="A1" s="46" t="s">
        <v>113</v>
      </c>
      <c r="B1" s="46" t="s">
        <v>0</v>
      </c>
      <c r="C1" s="46"/>
      <c r="D1" s="46"/>
      <c r="E1" s="46" t="s">
        <v>1</v>
      </c>
      <c r="F1" s="46"/>
      <c r="G1" s="46"/>
      <c r="H1" s="46"/>
      <c r="I1" s="46"/>
      <c r="J1" s="46"/>
      <c r="K1" s="46"/>
    </row>
    <row r="2" spans="1:21">
      <c r="A2" s="46"/>
      <c r="B2" s="46" t="s">
        <v>2</v>
      </c>
      <c r="C2" s="46"/>
      <c r="D2" s="46"/>
      <c r="E2" s="46" t="s">
        <v>117</v>
      </c>
      <c r="F2" s="46"/>
      <c r="G2" s="46"/>
      <c r="H2" s="46"/>
      <c r="I2" s="46"/>
      <c r="J2" s="46"/>
      <c r="K2" s="46"/>
    </row>
    <row r="3" spans="1:21">
      <c r="A3" s="46"/>
      <c r="B3" s="46" t="s">
        <v>118</v>
      </c>
      <c r="C3" s="46"/>
      <c r="D3" s="46"/>
      <c r="E3" s="46" t="str">
        <f>'Lampiran 1'!E3</f>
        <v>:  FEBRUARI 2019</v>
      </c>
      <c r="F3" s="46"/>
      <c r="G3" s="46"/>
      <c r="H3" s="46"/>
      <c r="I3" s="46"/>
      <c r="J3" s="46"/>
      <c r="K3" s="46"/>
    </row>
    <row r="4" spans="1:21" ht="15.7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S4" t="s">
        <v>119</v>
      </c>
    </row>
    <row r="5" spans="1:21" ht="15.75" thickTop="1">
      <c r="A5" s="605" t="s">
        <v>6</v>
      </c>
      <c r="B5" s="602" t="s">
        <v>7</v>
      </c>
      <c r="C5" s="612" t="s">
        <v>120</v>
      </c>
      <c r="D5" s="613"/>
      <c r="E5" s="613"/>
      <c r="F5" s="613"/>
      <c r="G5" s="614"/>
      <c r="H5" s="612" t="s">
        <v>121</v>
      </c>
      <c r="I5" s="613"/>
      <c r="J5" s="613"/>
      <c r="K5" s="613"/>
      <c r="L5" s="614"/>
      <c r="M5" s="612" t="s">
        <v>122</v>
      </c>
      <c r="N5" s="613"/>
      <c r="O5" s="613"/>
      <c r="P5" s="613"/>
      <c r="Q5" s="613"/>
      <c r="R5" s="613"/>
      <c r="S5" s="613"/>
      <c r="T5" s="615"/>
    </row>
    <row r="6" spans="1:21">
      <c r="A6" s="606"/>
      <c r="B6" s="603"/>
      <c r="C6" s="50" t="s">
        <v>13</v>
      </c>
      <c r="D6" s="50" t="s">
        <v>14</v>
      </c>
      <c r="E6" s="50" t="s">
        <v>15</v>
      </c>
      <c r="F6" s="50" t="s">
        <v>123</v>
      </c>
      <c r="G6" s="50" t="s">
        <v>47</v>
      </c>
      <c r="H6" s="50" t="s">
        <v>13</v>
      </c>
      <c r="I6" s="50" t="s">
        <v>14</v>
      </c>
      <c r="J6" s="50" t="s">
        <v>15</v>
      </c>
      <c r="K6" s="50" t="s">
        <v>123</v>
      </c>
      <c r="L6" s="50" t="s">
        <v>47</v>
      </c>
      <c r="M6" s="617" t="s">
        <v>124</v>
      </c>
      <c r="N6" s="618"/>
      <c r="O6" s="617" t="s">
        <v>125</v>
      </c>
      <c r="P6" s="618"/>
      <c r="Q6" s="617" t="s">
        <v>126</v>
      </c>
      <c r="R6" s="618"/>
      <c r="S6" s="617" t="s">
        <v>127</v>
      </c>
      <c r="T6" s="652"/>
    </row>
    <row r="7" spans="1:21">
      <c r="A7" s="607"/>
      <c r="B7" s="604"/>
      <c r="C7" s="51"/>
      <c r="D7" s="51"/>
      <c r="E7" s="51"/>
      <c r="F7" s="51"/>
      <c r="G7" s="51"/>
      <c r="H7" s="51"/>
      <c r="I7" s="51"/>
      <c r="J7" s="51"/>
      <c r="K7" s="51"/>
      <c r="L7" s="51"/>
      <c r="M7" s="51" t="s">
        <v>13</v>
      </c>
      <c r="N7" s="51" t="s">
        <v>17</v>
      </c>
      <c r="O7" s="51" t="s">
        <v>13</v>
      </c>
      <c r="P7" s="11" t="s">
        <v>17</v>
      </c>
      <c r="Q7" s="51" t="s">
        <v>13</v>
      </c>
      <c r="R7" s="11" t="s">
        <v>17</v>
      </c>
      <c r="S7" s="51" t="s">
        <v>13</v>
      </c>
      <c r="T7" s="78" t="s">
        <v>17</v>
      </c>
    </row>
    <row r="8" spans="1:21" ht="11.45" customHeight="1">
      <c r="A8" s="410">
        <v>1</v>
      </c>
      <c r="B8" s="411">
        <v>2</v>
      </c>
      <c r="C8" s="411">
        <v>3</v>
      </c>
      <c r="D8" s="411">
        <v>4</v>
      </c>
      <c r="E8" s="411">
        <v>5</v>
      </c>
      <c r="F8" s="411">
        <v>6</v>
      </c>
      <c r="G8" s="411">
        <v>7</v>
      </c>
      <c r="H8" s="411">
        <v>8</v>
      </c>
      <c r="I8" s="411">
        <v>9</v>
      </c>
      <c r="J8" s="411">
        <v>10</v>
      </c>
      <c r="K8" s="411">
        <v>11</v>
      </c>
      <c r="L8" s="411">
        <v>12</v>
      </c>
      <c r="M8" s="411">
        <v>13</v>
      </c>
      <c r="N8" s="411">
        <v>14</v>
      </c>
      <c r="O8" s="411">
        <v>15</v>
      </c>
      <c r="P8" s="411">
        <v>16</v>
      </c>
      <c r="Q8" s="411">
        <v>17</v>
      </c>
      <c r="R8" s="411">
        <v>18</v>
      </c>
      <c r="S8" s="411">
        <v>19</v>
      </c>
      <c r="T8" s="412">
        <v>20</v>
      </c>
    </row>
    <row r="9" spans="1:21" ht="6.6" customHeight="1">
      <c r="A9" s="75"/>
      <c r="B9" s="1"/>
      <c r="C9" s="1" t="s">
        <v>29</v>
      </c>
      <c r="D9" s="1" t="s">
        <v>28</v>
      </c>
      <c r="E9" s="1" t="s">
        <v>28</v>
      </c>
      <c r="F9" s="1" t="s">
        <v>29</v>
      </c>
      <c r="G9" s="1" t="s">
        <v>29</v>
      </c>
      <c r="H9" s="1" t="s">
        <v>29</v>
      </c>
      <c r="I9" s="1" t="s">
        <v>28</v>
      </c>
      <c r="J9" s="1" t="s">
        <v>28</v>
      </c>
      <c r="K9" s="1" t="s">
        <v>29</v>
      </c>
      <c r="L9" s="1" t="s">
        <v>29</v>
      </c>
      <c r="M9" s="1" t="s">
        <v>29</v>
      </c>
      <c r="N9" s="1"/>
      <c r="O9" s="1" t="s">
        <v>29</v>
      </c>
      <c r="P9" s="1"/>
      <c r="Q9" s="1" t="s">
        <v>29</v>
      </c>
      <c r="R9" s="1"/>
      <c r="S9" s="1" t="s">
        <v>29</v>
      </c>
      <c r="T9" s="61"/>
    </row>
    <row r="10" spans="1:21" ht="19.5" customHeight="1">
      <c r="A10" s="75">
        <v>1</v>
      </c>
      <c r="B10" s="67" t="s">
        <v>30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2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f>SUM(M10+O10+Q10)</f>
        <v>2</v>
      </c>
      <c r="T10" s="61">
        <f>SUM(N10+P10+R10)</f>
        <v>0</v>
      </c>
      <c r="U10" s="577">
        <v>1</v>
      </c>
    </row>
    <row r="11" spans="1:21" ht="19.5" customHeight="1">
      <c r="A11" s="75">
        <v>2</v>
      </c>
      <c r="B11" s="67" t="s">
        <v>31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4</v>
      </c>
      <c r="N11" s="1">
        <v>12</v>
      </c>
      <c r="O11" s="1">
        <v>0</v>
      </c>
      <c r="P11" s="1">
        <v>0</v>
      </c>
      <c r="Q11" s="1">
        <v>0</v>
      </c>
      <c r="R11" s="1">
        <v>0</v>
      </c>
      <c r="S11" s="1">
        <f t="shared" ref="S11:S27" si="0">SUM(M11+O11+Q11)</f>
        <v>4</v>
      </c>
      <c r="T11" s="61">
        <f t="shared" ref="T11:T27" si="1">SUM(N11+P11+R11)</f>
        <v>12</v>
      </c>
      <c r="U11" s="577">
        <v>2</v>
      </c>
    </row>
    <row r="12" spans="1:21" ht="19.5" customHeight="1">
      <c r="A12" s="75">
        <v>3</v>
      </c>
      <c r="B12" s="67" t="s">
        <v>32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15</v>
      </c>
      <c r="O12" s="1">
        <v>0</v>
      </c>
      <c r="P12" s="1">
        <v>0</v>
      </c>
      <c r="Q12" s="1">
        <v>0</v>
      </c>
      <c r="R12" s="1">
        <v>0</v>
      </c>
      <c r="S12" s="1">
        <f t="shared" si="0"/>
        <v>0</v>
      </c>
      <c r="T12" s="61">
        <f t="shared" si="1"/>
        <v>15</v>
      </c>
      <c r="U12" s="577">
        <v>3</v>
      </c>
    </row>
    <row r="13" spans="1:21" ht="19.5" customHeight="1">
      <c r="A13" s="75">
        <v>4</v>
      </c>
      <c r="B13" s="67" t="s">
        <v>33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10</v>
      </c>
      <c r="O13" s="1">
        <v>0</v>
      </c>
      <c r="P13" s="1">
        <v>0</v>
      </c>
      <c r="Q13" s="1">
        <v>0</v>
      </c>
      <c r="R13" s="1">
        <v>5</v>
      </c>
      <c r="S13" s="1">
        <f t="shared" si="0"/>
        <v>0</v>
      </c>
      <c r="T13" s="61">
        <f t="shared" si="1"/>
        <v>15</v>
      </c>
      <c r="U13" s="577">
        <v>4</v>
      </c>
    </row>
    <row r="14" spans="1:21" ht="19.5" customHeight="1">
      <c r="A14" s="75">
        <v>5</v>
      </c>
      <c r="B14" s="67" t="s">
        <v>34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16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f t="shared" si="0"/>
        <v>16</v>
      </c>
      <c r="T14" s="61">
        <f t="shared" si="1"/>
        <v>0</v>
      </c>
      <c r="U14" s="577">
        <v>5</v>
      </c>
    </row>
    <row r="15" spans="1:21" ht="19.5" customHeight="1">
      <c r="A15" s="75">
        <v>6</v>
      </c>
      <c r="B15" s="67" t="s">
        <v>35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>SUM(C15:K15)</f>
        <v>0</v>
      </c>
      <c r="M15" s="1">
        <v>11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f t="shared" si="0"/>
        <v>11</v>
      </c>
      <c r="T15" s="61">
        <f t="shared" si="1"/>
        <v>0</v>
      </c>
      <c r="U15" s="577">
        <v>6</v>
      </c>
    </row>
    <row r="16" spans="1:21" ht="19.5" customHeight="1">
      <c r="A16" s="75">
        <v>7</v>
      </c>
      <c r="B16" s="67" t="s">
        <v>36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</v>
      </c>
      <c r="N16" s="1">
        <v>11</v>
      </c>
      <c r="O16" s="1">
        <v>0</v>
      </c>
      <c r="P16" s="1">
        <v>0</v>
      </c>
      <c r="Q16" s="1">
        <v>0</v>
      </c>
      <c r="R16" s="1">
        <v>0</v>
      </c>
      <c r="S16" s="1">
        <f t="shared" si="0"/>
        <v>1</v>
      </c>
      <c r="T16" s="61">
        <f t="shared" si="1"/>
        <v>11</v>
      </c>
      <c r="U16" s="577">
        <v>7</v>
      </c>
    </row>
    <row r="17" spans="1:21" ht="19.5" customHeight="1">
      <c r="A17" s="75">
        <v>8</v>
      </c>
      <c r="B17" s="67" t="s">
        <v>37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3</v>
      </c>
      <c r="N17" s="1">
        <v>9</v>
      </c>
      <c r="O17" s="1">
        <v>0</v>
      </c>
      <c r="P17" s="1">
        <v>0</v>
      </c>
      <c r="Q17" s="1">
        <v>0</v>
      </c>
      <c r="R17" s="1">
        <v>5</v>
      </c>
      <c r="S17" s="1">
        <f t="shared" si="0"/>
        <v>3</v>
      </c>
      <c r="T17" s="61">
        <f t="shared" si="1"/>
        <v>14</v>
      </c>
      <c r="U17" s="577">
        <v>8</v>
      </c>
    </row>
    <row r="18" spans="1:21" ht="19.5" customHeight="1">
      <c r="A18" s="75">
        <v>9</v>
      </c>
      <c r="B18" s="67" t="s">
        <v>38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1</v>
      </c>
      <c r="N18" s="1">
        <v>7</v>
      </c>
      <c r="O18" s="1">
        <v>0</v>
      </c>
      <c r="P18" s="1">
        <v>0</v>
      </c>
      <c r="Q18" s="1">
        <v>0</v>
      </c>
      <c r="R18" s="1">
        <v>2</v>
      </c>
      <c r="S18" s="1">
        <f t="shared" si="0"/>
        <v>1</v>
      </c>
      <c r="T18" s="61">
        <f t="shared" si="1"/>
        <v>9</v>
      </c>
      <c r="U18" s="577">
        <v>9</v>
      </c>
    </row>
    <row r="19" spans="1:21" ht="19.5" customHeight="1">
      <c r="A19" s="75">
        <v>10</v>
      </c>
      <c r="B19" s="67" t="s">
        <v>39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9</v>
      </c>
      <c r="N19" s="1">
        <v>13</v>
      </c>
      <c r="O19" s="1">
        <v>0</v>
      </c>
      <c r="P19" s="1">
        <v>0</v>
      </c>
      <c r="Q19" s="1">
        <v>0</v>
      </c>
      <c r="R19" s="1">
        <v>0</v>
      </c>
      <c r="S19" s="1">
        <f t="shared" si="0"/>
        <v>9</v>
      </c>
      <c r="T19" s="61">
        <f t="shared" si="1"/>
        <v>13</v>
      </c>
      <c r="U19" s="577">
        <v>10</v>
      </c>
    </row>
    <row r="20" spans="1:21" ht="19.5" customHeight="1">
      <c r="A20" s="75">
        <v>11</v>
      </c>
      <c r="B20" s="67" t="s">
        <v>40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5</v>
      </c>
      <c r="O20" s="1">
        <v>0</v>
      </c>
      <c r="P20" s="1">
        <v>0</v>
      </c>
      <c r="Q20" s="1">
        <v>0</v>
      </c>
      <c r="R20" s="1">
        <v>0</v>
      </c>
      <c r="S20" s="1">
        <f t="shared" si="0"/>
        <v>0</v>
      </c>
      <c r="T20" s="61">
        <f t="shared" si="1"/>
        <v>5</v>
      </c>
      <c r="U20" s="577">
        <v>11</v>
      </c>
    </row>
    <row r="21" spans="1:21" ht="19.5" customHeight="1">
      <c r="A21" s="75">
        <v>12</v>
      </c>
      <c r="B21" s="67" t="s">
        <v>41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1">
        <v>0</v>
      </c>
      <c r="O21" s="1">
        <v>0</v>
      </c>
      <c r="P21" s="1">
        <v>0</v>
      </c>
      <c r="Q21" s="1">
        <v>1</v>
      </c>
      <c r="R21" s="1">
        <v>0</v>
      </c>
      <c r="S21" s="1">
        <f t="shared" si="0"/>
        <v>2</v>
      </c>
      <c r="T21" s="61">
        <f t="shared" si="1"/>
        <v>0</v>
      </c>
      <c r="U21" s="577">
        <v>12</v>
      </c>
    </row>
    <row r="22" spans="1:21" ht="19.5" customHeight="1">
      <c r="A22" s="75">
        <v>13</v>
      </c>
      <c r="B22" s="67" t="s">
        <v>42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f t="shared" si="0"/>
        <v>0</v>
      </c>
      <c r="T22" s="61">
        <f t="shared" si="1"/>
        <v>0</v>
      </c>
      <c r="U22" s="577">
        <v>13</v>
      </c>
    </row>
    <row r="23" spans="1:21" ht="19.5" customHeight="1">
      <c r="A23" s="75">
        <v>14</v>
      </c>
      <c r="B23" s="67" t="s">
        <v>43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0"/>
        <v>0</v>
      </c>
      <c r="T23" s="61">
        <f t="shared" si="1"/>
        <v>0</v>
      </c>
      <c r="U23" s="577">
        <v>14</v>
      </c>
    </row>
    <row r="24" spans="1:21" ht="19.5" customHeight="1">
      <c r="A24" s="75">
        <v>15</v>
      </c>
      <c r="B24" s="67" t="s">
        <v>44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</v>
      </c>
      <c r="S24" s="1">
        <f t="shared" si="0"/>
        <v>0</v>
      </c>
      <c r="T24" s="61">
        <f t="shared" si="1"/>
        <v>1</v>
      </c>
      <c r="U24" s="577">
        <v>15</v>
      </c>
    </row>
    <row r="25" spans="1:21" ht="19.5" customHeight="1">
      <c r="A25" s="75">
        <v>16</v>
      </c>
      <c r="B25" s="67" t="s">
        <v>45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</v>
      </c>
      <c r="N25" s="1">
        <v>14</v>
      </c>
      <c r="O25" s="1">
        <v>0</v>
      </c>
      <c r="P25" s="1">
        <v>0</v>
      </c>
      <c r="Q25" s="1">
        <v>0</v>
      </c>
      <c r="R25" s="1">
        <v>0</v>
      </c>
      <c r="S25" s="1">
        <f t="shared" si="0"/>
        <v>1</v>
      </c>
      <c r="T25" s="61">
        <f t="shared" si="1"/>
        <v>14</v>
      </c>
      <c r="U25" s="577">
        <v>16</v>
      </c>
    </row>
    <row r="26" spans="1:21" ht="19.5" customHeight="1">
      <c r="A26" s="75">
        <v>17</v>
      </c>
      <c r="B26" s="67" t="s">
        <v>46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0"/>
        <v>0</v>
      </c>
      <c r="T26" s="61">
        <f>SUM(N26+P26+R26)</f>
        <v>0</v>
      </c>
      <c r="U26" s="577">
        <v>17</v>
      </c>
    </row>
    <row r="27" spans="1:21" ht="19.5" customHeight="1">
      <c r="A27" s="75">
        <v>18</v>
      </c>
      <c r="B27" s="67" t="s">
        <v>69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f t="shared" si="0"/>
        <v>0</v>
      </c>
      <c r="T27" s="61">
        <f t="shared" si="1"/>
        <v>0</v>
      </c>
      <c r="U27" s="577">
        <v>18</v>
      </c>
    </row>
    <row r="28" spans="1:21" ht="4.5" customHeight="1">
      <c r="A28" s="7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61"/>
    </row>
    <row r="29" spans="1:21" ht="19.5" customHeight="1" thickBot="1">
      <c r="A29" s="76" t="s">
        <v>70</v>
      </c>
      <c r="B29" s="64"/>
      <c r="C29" s="64">
        <f>SUM(C10:C27)</f>
        <v>0</v>
      </c>
      <c r="D29" s="64">
        <f t="shared" ref="D29:T29" si="2">SUM(D10:D27)</f>
        <v>0</v>
      </c>
      <c r="E29" s="64">
        <f t="shared" si="2"/>
        <v>0</v>
      </c>
      <c r="F29" s="64">
        <f t="shared" si="2"/>
        <v>0</v>
      </c>
      <c r="G29" s="64">
        <f t="shared" si="2"/>
        <v>0</v>
      </c>
      <c r="H29" s="64">
        <f t="shared" si="2"/>
        <v>0</v>
      </c>
      <c r="I29" s="64">
        <f t="shared" si="2"/>
        <v>0</v>
      </c>
      <c r="J29" s="64">
        <f t="shared" si="2"/>
        <v>0</v>
      </c>
      <c r="K29" s="64">
        <f t="shared" si="2"/>
        <v>0</v>
      </c>
      <c r="L29" s="64">
        <f t="shared" si="2"/>
        <v>0</v>
      </c>
      <c r="M29" s="64">
        <f t="shared" si="2"/>
        <v>49</v>
      </c>
      <c r="N29" s="64">
        <f t="shared" si="2"/>
        <v>96</v>
      </c>
      <c r="O29" s="64">
        <f t="shared" si="2"/>
        <v>0</v>
      </c>
      <c r="P29" s="64">
        <f t="shared" si="2"/>
        <v>0</v>
      </c>
      <c r="Q29" s="64">
        <f t="shared" si="2"/>
        <v>1</v>
      </c>
      <c r="R29" s="64">
        <f t="shared" si="2"/>
        <v>13</v>
      </c>
      <c r="S29" s="64">
        <f>SUM(M29+O29+Q29)</f>
        <v>50</v>
      </c>
      <c r="T29" s="66">
        <f t="shared" si="2"/>
        <v>109</v>
      </c>
    </row>
    <row r="30" spans="1:21" ht="15.75" thickTop="1">
      <c r="B30" t="s">
        <v>48</v>
      </c>
    </row>
    <row r="31" spans="1:21">
      <c r="M31">
        <v>49</v>
      </c>
      <c r="N31">
        <v>96</v>
      </c>
      <c r="R31">
        <v>17</v>
      </c>
      <c r="S31">
        <v>50</v>
      </c>
      <c r="T31">
        <v>158</v>
      </c>
    </row>
    <row r="32" spans="1:21">
      <c r="M32">
        <f>M31-M29</f>
        <v>0</v>
      </c>
      <c r="N32">
        <f>N29-N31</f>
        <v>0</v>
      </c>
      <c r="R32">
        <f>R29-R31</f>
        <v>-4</v>
      </c>
      <c r="S32">
        <f>S31-S29</f>
        <v>0</v>
      </c>
      <c r="T32">
        <f>T31-T29</f>
        <v>49</v>
      </c>
    </row>
  </sheetData>
  <mergeCells count="9">
    <mergeCell ref="B5:B7"/>
    <mergeCell ref="A5:A7"/>
    <mergeCell ref="M5:T5"/>
    <mergeCell ref="S6:T6"/>
    <mergeCell ref="M6:N6"/>
    <mergeCell ref="O6:P6"/>
    <mergeCell ref="Q6:R6"/>
    <mergeCell ref="C5:G5"/>
    <mergeCell ref="H5:L5"/>
  </mergeCells>
  <printOptions horizontalCentered="1" verticalCentered="1"/>
  <pageMargins left="0.19685039370078741" right="0.19685039370078741" top="0.74803149606299202" bottom="0.74803149606299202" header="0.31496062992126" footer="0.31496062992126"/>
  <pageSetup paperSize="256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7"/>
  <sheetViews>
    <sheetView topLeftCell="A2" zoomScale="80" zoomScaleNormal="80" workbookViewId="0">
      <pane ySplit="7" topLeftCell="A9" activePane="bottomLeft" state="frozen"/>
      <selection activeCell="L28" sqref="L28:P32"/>
      <selection pane="bottomLeft" activeCell="E2" sqref="E2"/>
    </sheetView>
  </sheetViews>
  <sheetFormatPr defaultRowHeight="15"/>
  <cols>
    <col min="1" max="1" width="3.7109375" customWidth="1"/>
    <col min="2" max="2" width="12.42578125" customWidth="1"/>
    <col min="3" max="22" width="7.7109375" customWidth="1"/>
  </cols>
  <sheetData>
    <row r="1" spans="1:31">
      <c r="A1" t="s">
        <v>128</v>
      </c>
      <c r="B1" s="46" t="s">
        <v>0</v>
      </c>
      <c r="C1" s="46"/>
      <c r="D1" s="46"/>
      <c r="E1" s="46" t="s">
        <v>1</v>
      </c>
      <c r="F1" s="46"/>
      <c r="G1" s="46"/>
      <c r="H1" s="46"/>
      <c r="I1" s="46"/>
    </row>
    <row r="2" spans="1:31">
      <c r="B2" s="46" t="s">
        <v>2</v>
      </c>
      <c r="C2" s="46"/>
      <c r="D2" s="46"/>
      <c r="E2" s="46" t="s">
        <v>129</v>
      </c>
      <c r="F2" s="46"/>
      <c r="G2" s="46"/>
      <c r="H2" s="46"/>
      <c r="I2" s="46"/>
    </row>
    <row r="3" spans="1:31">
      <c r="B3" s="46" t="s">
        <v>4</v>
      </c>
      <c r="C3" s="46"/>
      <c r="D3" s="46"/>
      <c r="E3" s="46" t="str">
        <f>'Lampiran 1'!E3</f>
        <v>:  FEBRUARI 2019</v>
      </c>
      <c r="F3" s="46"/>
      <c r="G3" s="46"/>
      <c r="H3" s="46"/>
      <c r="I3" s="46"/>
      <c r="K3" s="46"/>
    </row>
    <row r="4" spans="1:31" ht="15.75" thickBot="1">
      <c r="U4" t="s">
        <v>130</v>
      </c>
    </row>
    <row r="5" spans="1:31" ht="15.75" thickTop="1">
      <c r="A5" s="605" t="s">
        <v>6</v>
      </c>
      <c r="B5" s="656" t="s">
        <v>7</v>
      </c>
      <c r="C5" s="613" t="s">
        <v>131</v>
      </c>
      <c r="D5" s="613"/>
      <c r="E5" s="613"/>
      <c r="F5" s="613"/>
      <c r="G5" s="613"/>
      <c r="H5" s="653" t="s">
        <v>135</v>
      </c>
      <c r="I5" s="613"/>
      <c r="J5" s="613"/>
      <c r="K5" s="613"/>
      <c r="L5" s="613"/>
      <c r="M5" s="653" t="s">
        <v>132</v>
      </c>
      <c r="N5" s="613"/>
      <c r="O5" s="613"/>
      <c r="P5" s="613"/>
      <c r="Q5" s="613"/>
      <c r="R5" s="653" t="s">
        <v>133</v>
      </c>
      <c r="S5" s="613"/>
      <c r="T5" s="613"/>
      <c r="U5" s="613"/>
      <c r="V5" s="613"/>
      <c r="X5" s="1" t="s">
        <v>281</v>
      </c>
      <c r="Y5" s="1"/>
      <c r="Z5" s="1"/>
      <c r="AA5" s="1"/>
      <c r="AB5" s="1"/>
      <c r="AC5" s="1"/>
    </row>
    <row r="6" spans="1:31" ht="15" customHeight="1">
      <c r="A6" s="606"/>
      <c r="B6" s="640"/>
      <c r="C6" s="648" t="s">
        <v>13</v>
      </c>
      <c r="D6" s="616" t="s">
        <v>253</v>
      </c>
      <c r="E6" s="616" t="s">
        <v>255</v>
      </c>
      <c r="F6" s="616" t="s">
        <v>252</v>
      </c>
      <c r="G6" s="611" t="s">
        <v>19</v>
      </c>
      <c r="H6" s="654" t="s">
        <v>13</v>
      </c>
      <c r="I6" s="616" t="s">
        <v>253</v>
      </c>
      <c r="J6" s="616" t="s">
        <v>255</v>
      </c>
      <c r="K6" s="616" t="s">
        <v>254</v>
      </c>
      <c r="L6" s="611" t="s">
        <v>19</v>
      </c>
      <c r="M6" s="654" t="s">
        <v>13</v>
      </c>
      <c r="N6" s="616" t="s">
        <v>253</v>
      </c>
      <c r="O6" s="616" t="s">
        <v>255</v>
      </c>
      <c r="P6" s="616" t="s">
        <v>254</v>
      </c>
      <c r="Q6" s="611" t="s">
        <v>19</v>
      </c>
      <c r="R6" s="654" t="s">
        <v>13</v>
      </c>
      <c r="S6" s="616" t="s">
        <v>253</v>
      </c>
      <c r="T6" s="616" t="s">
        <v>255</v>
      </c>
      <c r="U6" s="655" t="s">
        <v>254</v>
      </c>
      <c r="V6" s="619" t="s">
        <v>19</v>
      </c>
      <c r="X6" s="1" t="s">
        <v>13</v>
      </c>
      <c r="Y6" s="1" t="s">
        <v>253</v>
      </c>
      <c r="Z6" s="1" t="s">
        <v>255</v>
      </c>
      <c r="AA6" s="1" t="s">
        <v>254</v>
      </c>
      <c r="AB6" s="1" t="s">
        <v>19</v>
      </c>
      <c r="AC6" s="1" t="s">
        <v>134</v>
      </c>
    </row>
    <row r="7" spans="1:31">
      <c r="A7" s="606"/>
      <c r="B7" s="640"/>
      <c r="C7" s="632"/>
      <c r="D7" s="603"/>
      <c r="E7" s="603"/>
      <c r="F7" s="603"/>
      <c r="G7" s="603"/>
      <c r="H7" s="606"/>
      <c r="I7" s="603"/>
      <c r="J7" s="603"/>
      <c r="K7" s="603"/>
      <c r="L7" s="603"/>
      <c r="M7" s="606"/>
      <c r="N7" s="603"/>
      <c r="O7" s="603"/>
      <c r="P7" s="603"/>
      <c r="Q7" s="603"/>
      <c r="R7" s="606"/>
      <c r="S7" s="603"/>
      <c r="T7" s="603"/>
      <c r="U7" s="619"/>
      <c r="V7" s="619"/>
      <c r="X7" s="1"/>
      <c r="Y7" s="1"/>
      <c r="Z7" s="1"/>
      <c r="AA7" s="1"/>
      <c r="AB7" s="1"/>
      <c r="AC7" s="1"/>
    </row>
    <row r="8" spans="1:31">
      <c r="A8" s="607"/>
      <c r="B8" s="641"/>
      <c r="C8" s="634"/>
      <c r="D8" s="604"/>
      <c r="E8" s="604"/>
      <c r="F8" s="604"/>
      <c r="G8" s="604"/>
      <c r="H8" s="607"/>
      <c r="I8" s="604"/>
      <c r="J8" s="604"/>
      <c r="K8" s="604"/>
      <c r="L8" s="604"/>
      <c r="M8" s="607"/>
      <c r="N8" s="604"/>
      <c r="O8" s="604"/>
      <c r="P8" s="604"/>
      <c r="Q8" s="604"/>
      <c r="R8" s="607"/>
      <c r="S8" s="604"/>
      <c r="T8" s="604"/>
      <c r="U8" s="619"/>
      <c r="V8" s="619"/>
      <c r="X8" s="1"/>
      <c r="Y8" s="1"/>
      <c r="Z8" s="1"/>
      <c r="AA8" s="1"/>
      <c r="AB8" s="1"/>
      <c r="AC8" s="1"/>
    </row>
    <row r="9" spans="1:31" s="8" customFormat="1">
      <c r="A9" s="417">
        <v>1</v>
      </c>
      <c r="B9" s="418">
        <v>2</v>
      </c>
      <c r="C9" s="419">
        <v>3</v>
      </c>
      <c r="D9" s="420">
        <v>4</v>
      </c>
      <c r="E9" s="420">
        <v>5</v>
      </c>
      <c r="F9" s="420">
        <v>7</v>
      </c>
      <c r="G9" s="420">
        <v>8</v>
      </c>
      <c r="H9" s="417">
        <v>10</v>
      </c>
      <c r="I9" s="420">
        <v>11</v>
      </c>
      <c r="J9" s="420">
        <v>12</v>
      </c>
      <c r="K9" s="420">
        <v>14</v>
      </c>
      <c r="L9" s="420">
        <v>15</v>
      </c>
      <c r="M9" s="417">
        <v>17</v>
      </c>
      <c r="N9" s="420">
        <v>18</v>
      </c>
      <c r="O9" s="420">
        <v>19</v>
      </c>
      <c r="P9" s="420">
        <v>21</v>
      </c>
      <c r="Q9" s="420">
        <v>22</v>
      </c>
      <c r="R9" s="417">
        <v>24</v>
      </c>
      <c r="S9" s="420">
        <v>25</v>
      </c>
      <c r="T9" s="420">
        <v>26</v>
      </c>
      <c r="U9" s="420">
        <v>28</v>
      </c>
      <c r="V9" s="420">
        <v>29</v>
      </c>
      <c r="X9" s="6">
        <v>24</v>
      </c>
      <c r="Y9" s="6">
        <v>25</v>
      </c>
      <c r="Z9" s="6">
        <v>26</v>
      </c>
      <c r="AA9" s="6">
        <v>28</v>
      </c>
      <c r="AB9" s="6">
        <v>29</v>
      </c>
      <c r="AC9" s="6">
        <v>30</v>
      </c>
    </row>
    <row r="10" spans="1:31" ht="5.25" customHeight="1">
      <c r="A10" s="421"/>
      <c r="B10" s="422"/>
      <c r="C10" s="423" t="s">
        <v>29</v>
      </c>
      <c r="D10" s="409" t="s">
        <v>29</v>
      </c>
      <c r="E10" s="409"/>
      <c r="F10" s="409" t="s">
        <v>29</v>
      </c>
      <c r="G10" s="409" t="s">
        <v>29</v>
      </c>
      <c r="H10" s="421" t="s">
        <v>29</v>
      </c>
      <c r="I10" s="409" t="s">
        <v>29</v>
      </c>
      <c r="J10" s="409" t="s">
        <v>136</v>
      </c>
      <c r="K10" s="409" t="s">
        <v>29</v>
      </c>
      <c r="L10" s="409" t="s">
        <v>29</v>
      </c>
      <c r="M10" s="421" t="s">
        <v>29</v>
      </c>
      <c r="N10" s="409" t="s">
        <v>29</v>
      </c>
      <c r="O10" s="409" t="s">
        <v>29</v>
      </c>
      <c r="P10" s="409" t="s">
        <v>29</v>
      </c>
      <c r="Q10" s="409" t="s">
        <v>29</v>
      </c>
      <c r="R10" s="421" t="s">
        <v>29</v>
      </c>
      <c r="S10" s="409" t="s">
        <v>29</v>
      </c>
      <c r="T10" s="409" t="s">
        <v>29</v>
      </c>
      <c r="U10" s="409" t="s">
        <v>29</v>
      </c>
      <c r="V10" s="409" t="s">
        <v>29</v>
      </c>
      <c r="X10" s="1" t="s">
        <v>29</v>
      </c>
      <c r="Y10" s="1" t="s">
        <v>29</v>
      </c>
      <c r="Z10" s="1" t="s">
        <v>29</v>
      </c>
      <c r="AA10" s="1" t="s">
        <v>29</v>
      </c>
      <c r="AB10" s="1" t="s">
        <v>29</v>
      </c>
      <c r="AC10" s="1"/>
    </row>
    <row r="11" spans="1:31" ht="21" customHeight="1">
      <c r="A11" s="421">
        <v>1</v>
      </c>
      <c r="B11" s="424" t="s">
        <v>30</v>
      </c>
      <c r="C11" s="423">
        <f>X11</f>
        <v>0</v>
      </c>
      <c r="D11" s="423">
        <f>Y11</f>
        <v>0</v>
      </c>
      <c r="E11" s="423">
        <f>Z11</f>
        <v>0</v>
      </c>
      <c r="F11" s="423">
        <f>AA11</f>
        <v>0</v>
      </c>
      <c r="G11" s="423">
        <f>AB11</f>
        <v>0</v>
      </c>
      <c r="H11" s="421">
        <v>15</v>
      </c>
      <c r="I11" s="421">
        <v>0</v>
      </c>
      <c r="J11" s="421">
        <v>50</v>
      </c>
      <c r="K11" s="421">
        <v>0</v>
      </c>
      <c r="L11" s="421">
        <v>0</v>
      </c>
      <c r="M11" s="421">
        <v>5</v>
      </c>
      <c r="N11" s="421">
        <v>0</v>
      </c>
      <c r="O11" s="421">
        <v>50</v>
      </c>
      <c r="P11" s="421">
        <v>0</v>
      </c>
      <c r="Q11" s="421">
        <v>0</v>
      </c>
      <c r="R11" s="421">
        <f t="shared" ref="R11:R23" si="0">SUM(C11+H11)-M11</f>
        <v>10</v>
      </c>
      <c r="S11" s="421">
        <f t="shared" ref="S11:S23" si="1">SUM(D11+I11)-N11</f>
        <v>0</v>
      </c>
      <c r="T11" s="421">
        <f t="shared" ref="T11:T23" si="2">SUM(E11+J11)-O11</f>
        <v>0</v>
      </c>
      <c r="U11" s="421">
        <f t="shared" ref="U11:U23" si="3">SUM(F11+K11)-P11</f>
        <v>0</v>
      </c>
      <c r="V11" s="421">
        <f t="shared" ref="V11:V23" si="4">SUM(G11+L11)-Q11</f>
        <v>0</v>
      </c>
      <c r="W11" s="12">
        <v>1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/>
      <c r="AE11">
        <f>507+100+44</f>
        <v>651</v>
      </c>
    </row>
    <row r="12" spans="1:31" ht="21" customHeight="1">
      <c r="A12" s="421">
        <v>2</v>
      </c>
      <c r="B12" s="424" t="s">
        <v>31</v>
      </c>
      <c r="C12" s="423">
        <f t="shared" ref="C12:C28" si="5">X12</f>
        <v>103</v>
      </c>
      <c r="D12" s="423">
        <f t="shared" ref="D12:D28" si="6">Y12</f>
        <v>12</v>
      </c>
      <c r="E12" s="423">
        <f t="shared" ref="E12:E28" si="7">Z12</f>
        <v>20</v>
      </c>
      <c r="F12" s="423">
        <f t="shared" ref="F12:F28" si="8">AA12</f>
        <v>830</v>
      </c>
      <c r="G12" s="423">
        <f t="shared" ref="G12:G28" si="9">AB12</f>
        <v>200</v>
      </c>
      <c r="H12" s="421">
        <v>0</v>
      </c>
      <c r="I12" s="421">
        <v>0</v>
      </c>
      <c r="J12" s="421">
        <v>0</v>
      </c>
      <c r="K12" s="421">
        <v>100</v>
      </c>
      <c r="L12" s="421">
        <v>1000</v>
      </c>
      <c r="M12" s="421">
        <v>3</v>
      </c>
      <c r="N12" s="421">
        <v>9</v>
      </c>
      <c r="O12" s="421">
        <v>1</v>
      </c>
      <c r="P12" s="421">
        <v>490</v>
      </c>
      <c r="Q12" s="421">
        <v>1010</v>
      </c>
      <c r="R12" s="421">
        <f t="shared" si="0"/>
        <v>100</v>
      </c>
      <c r="S12" s="421">
        <f t="shared" si="1"/>
        <v>3</v>
      </c>
      <c r="T12" s="421">
        <f t="shared" si="2"/>
        <v>19</v>
      </c>
      <c r="U12" s="421">
        <f t="shared" si="3"/>
        <v>440</v>
      </c>
      <c r="V12" s="421">
        <f t="shared" si="4"/>
        <v>190</v>
      </c>
      <c r="W12" s="12">
        <v>2</v>
      </c>
      <c r="X12" s="1">
        <v>103</v>
      </c>
      <c r="Y12" s="1">
        <v>12</v>
      </c>
      <c r="Z12" s="1">
        <v>20</v>
      </c>
      <c r="AA12" s="1">
        <v>830</v>
      </c>
      <c r="AB12" s="1">
        <v>200</v>
      </c>
      <c r="AC12" s="1"/>
    </row>
    <row r="13" spans="1:31" ht="21" customHeight="1">
      <c r="A13" s="421">
        <v>3</v>
      </c>
      <c r="B13" s="424" t="s">
        <v>32</v>
      </c>
      <c r="C13" s="423">
        <f t="shared" si="5"/>
        <v>15</v>
      </c>
      <c r="D13" s="423">
        <f t="shared" si="6"/>
        <v>9</v>
      </c>
      <c r="E13" s="423">
        <f t="shared" si="7"/>
        <v>29</v>
      </c>
      <c r="F13" s="423">
        <f t="shared" si="8"/>
        <v>506</v>
      </c>
      <c r="G13" s="423">
        <f t="shared" si="9"/>
        <v>360</v>
      </c>
      <c r="H13" s="421">
        <v>0</v>
      </c>
      <c r="I13" s="421">
        <v>12</v>
      </c>
      <c r="J13" s="421">
        <v>70</v>
      </c>
      <c r="K13" s="421">
        <v>0</v>
      </c>
      <c r="L13" s="421">
        <v>2000</v>
      </c>
      <c r="M13" s="421">
        <v>10</v>
      </c>
      <c r="N13" s="421">
        <v>7</v>
      </c>
      <c r="O13" s="421">
        <v>21</v>
      </c>
      <c r="P13" s="421">
        <v>105</v>
      </c>
      <c r="Q13" s="421">
        <v>0</v>
      </c>
      <c r="R13" s="421">
        <f t="shared" si="0"/>
        <v>5</v>
      </c>
      <c r="S13" s="421">
        <f t="shared" si="1"/>
        <v>14</v>
      </c>
      <c r="T13" s="421">
        <f t="shared" si="2"/>
        <v>78</v>
      </c>
      <c r="U13" s="421">
        <f t="shared" si="3"/>
        <v>401</v>
      </c>
      <c r="V13" s="421">
        <f t="shared" si="4"/>
        <v>2360</v>
      </c>
      <c r="W13" s="12">
        <v>3</v>
      </c>
      <c r="X13" s="1">
        <v>15</v>
      </c>
      <c r="Y13" s="1">
        <v>9</v>
      </c>
      <c r="Z13" s="1">
        <v>29</v>
      </c>
      <c r="AA13" s="1">
        <v>506</v>
      </c>
      <c r="AB13" s="1">
        <v>360</v>
      </c>
      <c r="AC13" s="1"/>
    </row>
    <row r="14" spans="1:31" s="173" customFormat="1" ht="21" customHeight="1">
      <c r="A14" s="425">
        <v>4</v>
      </c>
      <c r="B14" s="426" t="s">
        <v>33</v>
      </c>
      <c r="C14" s="423">
        <f t="shared" si="5"/>
        <v>23</v>
      </c>
      <c r="D14" s="423">
        <f t="shared" si="6"/>
        <v>39</v>
      </c>
      <c r="E14" s="423">
        <f t="shared" si="7"/>
        <v>45</v>
      </c>
      <c r="F14" s="423">
        <f t="shared" si="8"/>
        <v>568</v>
      </c>
      <c r="G14" s="423">
        <f t="shared" si="9"/>
        <v>170</v>
      </c>
      <c r="H14" s="421">
        <v>0</v>
      </c>
      <c r="I14" s="421">
        <v>0</v>
      </c>
      <c r="J14" s="421">
        <v>0</v>
      </c>
      <c r="K14" s="421">
        <v>0</v>
      </c>
      <c r="L14" s="421">
        <v>0</v>
      </c>
      <c r="M14" s="421">
        <v>12</v>
      </c>
      <c r="N14" s="421">
        <v>12</v>
      </c>
      <c r="O14" s="421">
        <v>22</v>
      </c>
      <c r="P14" s="421">
        <v>37</v>
      </c>
      <c r="Q14" s="421">
        <v>20</v>
      </c>
      <c r="R14" s="421">
        <f t="shared" si="0"/>
        <v>11</v>
      </c>
      <c r="S14" s="421">
        <f t="shared" si="1"/>
        <v>27</v>
      </c>
      <c r="T14" s="421">
        <f t="shared" si="2"/>
        <v>23</v>
      </c>
      <c r="U14" s="421">
        <f t="shared" si="3"/>
        <v>531</v>
      </c>
      <c r="V14" s="421">
        <f t="shared" si="4"/>
        <v>150</v>
      </c>
      <c r="W14" s="12">
        <v>4</v>
      </c>
      <c r="X14" s="172">
        <v>23</v>
      </c>
      <c r="Y14" s="172">
        <v>39</v>
      </c>
      <c r="Z14" s="172">
        <v>45</v>
      </c>
      <c r="AA14" s="172">
        <v>568</v>
      </c>
      <c r="AB14" s="172">
        <v>170</v>
      </c>
      <c r="AC14" s="172"/>
    </row>
    <row r="15" spans="1:31" ht="21" customHeight="1">
      <c r="A15" s="421">
        <v>5</v>
      </c>
      <c r="B15" s="424" t="s">
        <v>34</v>
      </c>
      <c r="C15" s="423">
        <f t="shared" si="5"/>
        <v>308</v>
      </c>
      <c r="D15" s="423">
        <f t="shared" si="6"/>
        <v>15</v>
      </c>
      <c r="E15" s="423">
        <f t="shared" si="7"/>
        <v>62</v>
      </c>
      <c r="F15" s="423">
        <f t="shared" si="8"/>
        <v>237</v>
      </c>
      <c r="G15" s="423">
        <f t="shared" si="9"/>
        <v>325</v>
      </c>
      <c r="H15" s="421">
        <v>25</v>
      </c>
      <c r="I15" s="421">
        <v>12</v>
      </c>
      <c r="J15" s="421">
        <v>10</v>
      </c>
      <c r="K15" s="421">
        <v>600</v>
      </c>
      <c r="L15" s="421">
        <v>0</v>
      </c>
      <c r="M15" s="421">
        <v>48</v>
      </c>
      <c r="N15" s="421">
        <v>0</v>
      </c>
      <c r="O15" s="421">
        <v>7</v>
      </c>
      <c r="P15" s="421">
        <v>74</v>
      </c>
      <c r="Q15" s="421">
        <v>33</v>
      </c>
      <c r="R15" s="421">
        <f t="shared" si="0"/>
        <v>285</v>
      </c>
      <c r="S15" s="421">
        <f t="shared" si="1"/>
        <v>27</v>
      </c>
      <c r="T15" s="421">
        <f t="shared" si="2"/>
        <v>65</v>
      </c>
      <c r="U15" s="421">
        <f t="shared" si="3"/>
        <v>763</v>
      </c>
      <c r="V15" s="421">
        <f t="shared" si="4"/>
        <v>292</v>
      </c>
      <c r="W15" s="12">
        <v>5</v>
      </c>
      <c r="X15" s="1">
        <v>308</v>
      </c>
      <c r="Y15" s="1">
        <v>15</v>
      </c>
      <c r="Z15" s="1">
        <v>62</v>
      </c>
      <c r="AA15" s="1">
        <v>237</v>
      </c>
      <c r="AB15" s="1">
        <v>325</v>
      </c>
      <c r="AC15" s="1"/>
    </row>
    <row r="16" spans="1:31" ht="21" customHeight="1">
      <c r="A16" s="421">
        <v>6</v>
      </c>
      <c r="B16" s="424" t="s">
        <v>35</v>
      </c>
      <c r="C16" s="423">
        <f t="shared" si="5"/>
        <v>69</v>
      </c>
      <c r="D16" s="423">
        <f t="shared" si="6"/>
        <v>74</v>
      </c>
      <c r="E16" s="423">
        <f t="shared" si="7"/>
        <v>42</v>
      </c>
      <c r="F16" s="423">
        <f t="shared" si="8"/>
        <v>696</v>
      </c>
      <c r="G16" s="423">
        <f t="shared" si="9"/>
        <v>1700</v>
      </c>
      <c r="H16" s="421">
        <v>0</v>
      </c>
      <c r="I16" s="421">
        <v>0</v>
      </c>
      <c r="J16" s="421">
        <v>0</v>
      </c>
      <c r="K16" s="421">
        <v>0</v>
      </c>
      <c r="L16" s="421">
        <v>0</v>
      </c>
      <c r="M16" s="421">
        <v>37</v>
      </c>
      <c r="N16" s="421">
        <v>74</v>
      </c>
      <c r="O16" s="421">
        <v>6</v>
      </c>
      <c r="P16" s="421">
        <v>88</v>
      </c>
      <c r="Q16" s="421">
        <v>706</v>
      </c>
      <c r="R16" s="421">
        <f t="shared" si="0"/>
        <v>32</v>
      </c>
      <c r="S16" s="421">
        <f t="shared" si="1"/>
        <v>0</v>
      </c>
      <c r="T16" s="421">
        <f t="shared" si="2"/>
        <v>36</v>
      </c>
      <c r="U16" s="421">
        <f t="shared" si="3"/>
        <v>608</v>
      </c>
      <c r="V16" s="421">
        <f t="shared" si="4"/>
        <v>994</v>
      </c>
      <c r="W16" s="12">
        <v>6</v>
      </c>
      <c r="X16" s="1">
        <v>69</v>
      </c>
      <c r="Y16" s="1">
        <v>74</v>
      </c>
      <c r="Z16" s="1">
        <v>42</v>
      </c>
      <c r="AA16" s="1">
        <v>696</v>
      </c>
      <c r="AB16" s="1">
        <v>1700</v>
      </c>
      <c r="AC16" s="1"/>
    </row>
    <row r="17" spans="1:29" ht="21" customHeight="1">
      <c r="A17" s="421">
        <v>7</v>
      </c>
      <c r="B17" s="424" t="s">
        <v>36</v>
      </c>
      <c r="C17" s="423">
        <f t="shared" si="5"/>
        <v>5</v>
      </c>
      <c r="D17" s="423">
        <f t="shared" si="6"/>
        <v>56</v>
      </c>
      <c r="E17" s="423">
        <f t="shared" si="7"/>
        <v>19</v>
      </c>
      <c r="F17" s="423">
        <f t="shared" si="8"/>
        <v>94</v>
      </c>
      <c r="G17" s="423">
        <f t="shared" si="9"/>
        <v>0</v>
      </c>
      <c r="H17" s="421">
        <v>25</v>
      </c>
      <c r="I17" s="421">
        <v>0</v>
      </c>
      <c r="J17" s="421">
        <v>0</v>
      </c>
      <c r="K17" s="421">
        <v>0</v>
      </c>
      <c r="L17" s="421">
        <v>0</v>
      </c>
      <c r="M17" s="421">
        <v>17</v>
      </c>
      <c r="N17" s="421">
        <v>52</v>
      </c>
      <c r="O17" s="421">
        <v>11</v>
      </c>
      <c r="P17" s="421">
        <v>60</v>
      </c>
      <c r="Q17" s="421">
        <v>0</v>
      </c>
      <c r="R17" s="421">
        <f t="shared" si="0"/>
        <v>13</v>
      </c>
      <c r="S17" s="421">
        <f t="shared" si="1"/>
        <v>4</v>
      </c>
      <c r="T17" s="421">
        <f t="shared" si="2"/>
        <v>8</v>
      </c>
      <c r="U17" s="421">
        <f t="shared" si="3"/>
        <v>34</v>
      </c>
      <c r="V17" s="421">
        <f t="shared" si="4"/>
        <v>0</v>
      </c>
      <c r="W17" s="12">
        <v>7</v>
      </c>
      <c r="X17" s="1">
        <v>5</v>
      </c>
      <c r="Y17" s="1">
        <v>56</v>
      </c>
      <c r="Z17" s="1">
        <v>19</v>
      </c>
      <c r="AA17" s="1">
        <v>94</v>
      </c>
      <c r="AB17" s="1">
        <v>0</v>
      </c>
      <c r="AC17" s="1"/>
    </row>
    <row r="18" spans="1:29" ht="21" customHeight="1">
      <c r="A18" s="421">
        <v>8</v>
      </c>
      <c r="B18" s="424" t="s">
        <v>37</v>
      </c>
      <c r="C18" s="423">
        <f t="shared" si="5"/>
        <v>34</v>
      </c>
      <c r="D18" s="423">
        <f t="shared" si="6"/>
        <v>34</v>
      </c>
      <c r="E18" s="423">
        <f t="shared" si="7"/>
        <v>99</v>
      </c>
      <c r="F18" s="423">
        <f t="shared" si="8"/>
        <v>1298</v>
      </c>
      <c r="G18" s="423">
        <f t="shared" si="9"/>
        <v>1150</v>
      </c>
      <c r="H18" s="421">
        <v>0</v>
      </c>
      <c r="I18" s="421">
        <v>0</v>
      </c>
      <c r="J18" s="421">
        <v>0</v>
      </c>
      <c r="K18" s="421">
        <v>0</v>
      </c>
      <c r="L18" s="421">
        <v>0</v>
      </c>
      <c r="M18" s="421">
        <v>0</v>
      </c>
      <c r="N18" s="421">
        <v>0</v>
      </c>
      <c r="O18" s="421">
        <v>19</v>
      </c>
      <c r="P18" s="421">
        <v>73</v>
      </c>
      <c r="Q18" s="421">
        <v>124</v>
      </c>
      <c r="R18" s="421">
        <f t="shared" si="0"/>
        <v>34</v>
      </c>
      <c r="S18" s="421">
        <f t="shared" si="1"/>
        <v>34</v>
      </c>
      <c r="T18" s="421">
        <f t="shared" si="2"/>
        <v>80</v>
      </c>
      <c r="U18" s="421">
        <f t="shared" si="3"/>
        <v>1225</v>
      </c>
      <c r="V18" s="421">
        <f t="shared" si="4"/>
        <v>1026</v>
      </c>
      <c r="W18" s="12">
        <v>8</v>
      </c>
      <c r="X18" s="1">
        <v>34</v>
      </c>
      <c r="Y18" s="1">
        <v>34</v>
      </c>
      <c r="Z18" s="1">
        <v>99</v>
      </c>
      <c r="AA18" s="1">
        <v>1298</v>
      </c>
      <c r="AB18" s="1">
        <v>1150</v>
      </c>
      <c r="AC18" s="1"/>
    </row>
    <row r="19" spans="1:29" ht="21" customHeight="1">
      <c r="A19" s="421">
        <v>9</v>
      </c>
      <c r="B19" s="424" t="s">
        <v>38</v>
      </c>
      <c r="C19" s="423">
        <f t="shared" si="5"/>
        <v>24</v>
      </c>
      <c r="D19" s="423">
        <f t="shared" si="6"/>
        <v>3</v>
      </c>
      <c r="E19" s="423">
        <f t="shared" si="7"/>
        <v>82</v>
      </c>
      <c r="F19" s="423">
        <f t="shared" si="8"/>
        <v>1378</v>
      </c>
      <c r="G19" s="423">
        <f t="shared" si="9"/>
        <v>998</v>
      </c>
      <c r="H19" s="421">
        <v>0</v>
      </c>
      <c r="I19" s="421">
        <v>0</v>
      </c>
      <c r="J19" s="421">
        <v>0</v>
      </c>
      <c r="K19" s="421">
        <v>0</v>
      </c>
      <c r="L19" s="421">
        <v>0</v>
      </c>
      <c r="M19" s="421">
        <v>5</v>
      </c>
      <c r="N19" s="421">
        <v>4</v>
      </c>
      <c r="O19" s="421">
        <v>13</v>
      </c>
      <c r="P19" s="421">
        <v>41</v>
      </c>
      <c r="Q19" s="421">
        <v>70</v>
      </c>
      <c r="R19" s="421">
        <f t="shared" si="0"/>
        <v>19</v>
      </c>
      <c r="S19" s="421">
        <f t="shared" si="1"/>
        <v>-1</v>
      </c>
      <c r="T19" s="421">
        <f t="shared" si="2"/>
        <v>69</v>
      </c>
      <c r="U19" s="421">
        <f t="shared" si="3"/>
        <v>1337</v>
      </c>
      <c r="V19" s="421">
        <f t="shared" si="4"/>
        <v>928</v>
      </c>
      <c r="W19" s="12">
        <v>9</v>
      </c>
      <c r="X19" s="1">
        <v>24</v>
      </c>
      <c r="Y19" s="1">
        <v>3</v>
      </c>
      <c r="Z19" s="1">
        <v>82</v>
      </c>
      <c r="AA19" s="1">
        <v>1378</v>
      </c>
      <c r="AB19" s="1">
        <v>998</v>
      </c>
      <c r="AC19" s="1"/>
    </row>
    <row r="20" spans="1:29" ht="21" customHeight="1">
      <c r="A20" s="421">
        <v>10</v>
      </c>
      <c r="B20" s="424" t="s">
        <v>39</v>
      </c>
      <c r="C20" s="423">
        <f t="shared" si="5"/>
        <v>0</v>
      </c>
      <c r="D20" s="423">
        <f t="shared" si="6"/>
        <v>0</v>
      </c>
      <c r="E20" s="423">
        <f t="shared" si="7"/>
        <v>5</v>
      </c>
      <c r="F20" s="423">
        <f t="shared" si="8"/>
        <v>41</v>
      </c>
      <c r="G20" s="423">
        <f t="shared" si="9"/>
        <v>454</v>
      </c>
      <c r="H20" s="421">
        <v>9</v>
      </c>
      <c r="I20" s="421">
        <v>344</v>
      </c>
      <c r="J20" s="421">
        <v>8</v>
      </c>
      <c r="K20" s="421">
        <v>1803</v>
      </c>
      <c r="L20" s="421">
        <v>290</v>
      </c>
      <c r="M20" s="421">
        <v>9</v>
      </c>
      <c r="N20" s="421">
        <v>344</v>
      </c>
      <c r="O20" s="421">
        <v>13</v>
      </c>
      <c r="P20" s="421">
        <v>1603</v>
      </c>
      <c r="Q20" s="421">
        <v>703</v>
      </c>
      <c r="R20" s="421">
        <f t="shared" si="0"/>
        <v>0</v>
      </c>
      <c r="S20" s="421">
        <f t="shared" si="1"/>
        <v>0</v>
      </c>
      <c r="T20" s="421">
        <f t="shared" si="2"/>
        <v>0</v>
      </c>
      <c r="U20" s="421">
        <f t="shared" si="3"/>
        <v>241</v>
      </c>
      <c r="V20" s="421">
        <f t="shared" si="4"/>
        <v>41</v>
      </c>
      <c r="W20" s="12">
        <v>10</v>
      </c>
      <c r="X20" s="1">
        <v>0</v>
      </c>
      <c r="Y20" s="1">
        <v>0</v>
      </c>
      <c r="Z20" s="1">
        <v>5</v>
      </c>
      <c r="AA20" s="1">
        <v>41</v>
      </c>
      <c r="AB20" s="1">
        <v>454</v>
      </c>
      <c r="AC20" s="1"/>
    </row>
    <row r="21" spans="1:29" ht="21" customHeight="1">
      <c r="A21" s="421">
        <v>11</v>
      </c>
      <c r="B21" s="424" t="s">
        <v>40</v>
      </c>
      <c r="C21" s="423">
        <f t="shared" si="5"/>
        <v>0</v>
      </c>
      <c r="D21" s="423">
        <f t="shared" si="6"/>
        <v>0</v>
      </c>
      <c r="E21" s="423">
        <f t="shared" si="7"/>
        <v>730</v>
      </c>
      <c r="F21" s="423">
        <f t="shared" si="8"/>
        <v>375</v>
      </c>
      <c r="G21" s="423">
        <f t="shared" si="9"/>
        <v>1670</v>
      </c>
      <c r="H21" s="421">
        <v>0</v>
      </c>
      <c r="I21" s="421">
        <v>0</v>
      </c>
      <c r="J21" s="421">
        <v>10</v>
      </c>
      <c r="K21" s="421">
        <v>0</v>
      </c>
      <c r="L21" s="421">
        <v>0</v>
      </c>
      <c r="M21" s="421">
        <v>0</v>
      </c>
      <c r="N21" s="421">
        <v>0</v>
      </c>
      <c r="O21" s="421">
        <v>21</v>
      </c>
      <c r="P21" s="421">
        <v>133</v>
      </c>
      <c r="Q21" s="421">
        <v>117</v>
      </c>
      <c r="R21" s="421">
        <f t="shared" si="0"/>
        <v>0</v>
      </c>
      <c r="S21" s="421">
        <f t="shared" si="1"/>
        <v>0</v>
      </c>
      <c r="T21" s="421">
        <f t="shared" si="2"/>
        <v>719</v>
      </c>
      <c r="U21" s="421">
        <f t="shared" si="3"/>
        <v>242</v>
      </c>
      <c r="V21" s="421">
        <f t="shared" si="4"/>
        <v>1553</v>
      </c>
      <c r="W21" s="12">
        <v>11</v>
      </c>
      <c r="X21" s="1">
        <v>0</v>
      </c>
      <c r="Y21" s="1">
        <v>0</v>
      </c>
      <c r="Z21" s="1">
        <v>730</v>
      </c>
      <c r="AA21" s="1">
        <v>375</v>
      </c>
      <c r="AB21" s="1">
        <v>1670</v>
      </c>
      <c r="AC21" s="1"/>
    </row>
    <row r="22" spans="1:29" ht="21" customHeight="1">
      <c r="A22" s="421">
        <v>12</v>
      </c>
      <c r="B22" s="424" t="s">
        <v>41</v>
      </c>
      <c r="C22" s="423">
        <f t="shared" si="5"/>
        <v>10</v>
      </c>
      <c r="D22" s="423">
        <f t="shared" si="6"/>
        <v>18</v>
      </c>
      <c r="E22" s="423">
        <f t="shared" si="7"/>
        <v>36</v>
      </c>
      <c r="F22" s="423">
        <f t="shared" si="8"/>
        <v>563</v>
      </c>
      <c r="G22" s="423">
        <f t="shared" si="9"/>
        <v>1416</v>
      </c>
      <c r="H22" s="421">
        <v>0</v>
      </c>
      <c r="I22" s="421">
        <v>0</v>
      </c>
      <c r="J22" s="421">
        <v>0</v>
      </c>
      <c r="K22" s="421">
        <v>0</v>
      </c>
      <c r="L22" s="421">
        <v>0</v>
      </c>
      <c r="M22" s="421">
        <v>0</v>
      </c>
      <c r="N22" s="421">
        <v>0</v>
      </c>
      <c r="O22" s="421">
        <v>2</v>
      </c>
      <c r="P22" s="421">
        <v>50</v>
      </c>
      <c r="Q22" s="421">
        <v>10</v>
      </c>
      <c r="R22" s="421">
        <f t="shared" si="0"/>
        <v>10</v>
      </c>
      <c r="S22" s="421">
        <f t="shared" si="1"/>
        <v>18</v>
      </c>
      <c r="T22" s="421">
        <f t="shared" si="2"/>
        <v>34</v>
      </c>
      <c r="U22" s="421">
        <f t="shared" si="3"/>
        <v>513</v>
      </c>
      <c r="V22" s="421">
        <f t="shared" si="4"/>
        <v>1406</v>
      </c>
      <c r="W22" s="12">
        <v>12</v>
      </c>
      <c r="X22" s="1">
        <v>10</v>
      </c>
      <c r="Y22" s="1">
        <v>18</v>
      </c>
      <c r="Z22" s="1">
        <v>36</v>
      </c>
      <c r="AA22" s="1">
        <v>563</v>
      </c>
      <c r="AB22" s="1">
        <v>1416</v>
      </c>
      <c r="AC22" s="1"/>
    </row>
    <row r="23" spans="1:29" ht="21" customHeight="1">
      <c r="A23" s="421">
        <v>13</v>
      </c>
      <c r="B23" s="424" t="s">
        <v>42</v>
      </c>
      <c r="C23" s="423">
        <f t="shared" si="5"/>
        <v>0</v>
      </c>
      <c r="D23" s="423">
        <f t="shared" si="6"/>
        <v>27</v>
      </c>
      <c r="E23" s="423">
        <f t="shared" si="7"/>
        <v>58</v>
      </c>
      <c r="F23" s="423">
        <f t="shared" si="8"/>
        <v>360</v>
      </c>
      <c r="G23" s="423">
        <f t="shared" si="9"/>
        <v>2500</v>
      </c>
      <c r="H23" s="421">
        <v>0</v>
      </c>
      <c r="I23" s="421">
        <v>0</v>
      </c>
      <c r="J23" s="421">
        <v>0</v>
      </c>
      <c r="K23" s="421">
        <v>0</v>
      </c>
      <c r="L23" s="421">
        <v>0</v>
      </c>
      <c r="M23" s="421">
        <v>0</v>
      </c>
      <c r="N23" s="421">
        <v>4</v>
      </c>
      <c r="O23" s="421">
        <v>15</v>
      </c>
      <c r="P23" s="421">
        <v>360</v>
      </c>
      <c r="Q23" s="421">
        <v>800</v>
      </c>
      <c r="R23" s="421">
        <f t="shared" si="0"/>
        <v>0</v>
      </c>
      <c r="S23" s="421">
        <f t="shared" si="1"/>
        <v>23</v>
      </c>
      <c r="T23" s="421">
        <f t="shared" si="2"/>
        <v>43</v>
      </c>
      <c r="U23" s="421">
        <f t="shared" si="3"/>
        <v>0</v>
      </c>
      <c r="V23" s="421">
        <f t="shared" si="4"/>
        <v>1700</v>
      </c>
      <c r="W23" s="12">
        <v>13</v>
      </c>
      <c r="X23" s="1">
        <v>0</v>
      </c>
      <c r="Y23" s="1">
        <v>27</v>
      </c>
      <c r="Z23" s="1">
        <v>58</v>
      </c>
      <c r="AA23" s="1">
        <v>360</v>
      </c>
      <c r="AB23" s="1">
        <v>2500</v>
      </c>
      <c r="AC23" s="409"/>
    </row>
    <row r="24" spans="1:29" ht="21" customHeight="1">
      <c r="A24" s="421">
        <v>14</v>
      </c>
      <c r="B24" s="424" t="s">
        <v>43</v>
      </c>
      <c r="C24" s="423">
        <f t="shared" si="5"/>
        <v>18</v>
      </c>
      <c r="D24" s="423">
        <f t="shared" si="6"/>
        <v>20</v>
      </c>
      <c r="E24" s="423">
        <f t="shared" si="7"/>
        <v>25</v>
      </c>
      <c r="F24" s="423">
        <f t="shared" si="8"/>
        <v>300</v>
      </c>
      <c r="G24" s="423">
        <f t="shared" si="9"/>
        <v>32</v>
      </c>
      <c r="H24" s="421">
        <v>0</v>
      </c>
      <c r="I24" s="421">
        <v>216</v>
      </c>
      <c r="J24" s="421">
        <v>0</v>
      </c>
      <c r="K24" s="421">
        <v>0</v>
      </c>
      <c r="L24" s="421">
        <v>600</v>
      </c>
      <c r="M24" s="421">
        <v>4</v>
      </c>
      <c r="N24" s="421">
        <v>5</v>
      </c>
      <c r="O24" s="421">
        <v>24</v>
      </c>
      <c r="P24" s="421">
        <v>50</v>
      </c>
      <c r="Q24" s="421">
        <v>100</v>
      </c>
      <c r="R24" s="421">
        <f t="shared" ref="R24:T28" si="10">SUM(C24+H24)-M24</f>
        <v>14</v>
      </c>
      <c r="S24" s="421">
        <f t="shared" si="10"/>
        <v>231</v>
      </c>
      <c r="T24" s="421">
        <f t="shared" si="10"/>
        <v>1</v>
      </c>
      <c r="U24" s="421">
        <f t="shared" ref="U24:V28" si="11">SUM(F24+K24)-P24</f>
        <v>250</v>
      </c>
      <c r="V24" s="421">
        <f t="shared" si="11"/>
        <v>532</v>
      </c>
      <c r="W24" s="12">
        <v>14</v>
      </c>
      <c r="X24" s="1">
        <v>18</v>
      </c>
      <c r="Y24" s="1">
        <v>20</v>
      </c>
      <c r="Z24" s="1">
        <v>25</v>
      </c>
      <c r="AA24" s="1">
        <v>300</v>
      </c>
      <c r="AB24" s="1">
        <v>32</v>
      </c>
      <c r="AC24" s="1"/>
    </row>
    <row r="25" spans="1:29" ht="21" customHeight="1">
      <c r="A25" s="421">
        <v>15</v>
      </c>
      <c r="B25" s="424" t="s">
        <v>44</v>
      </c>
      <c r="C25" s="423">
        <f t="shared" si="5"/>
        <v>23</v>
      </c>
      <c r="D25" s="423">
        <f t="shared" si="6"/>
        <v>78</v>
      </c>
      <c r="E25" s="423">
        <f t="shared" si="7"/>
        <v>11</v>
      </c>
      <c r="F25" s="423">
        <f t="shared" si="8"/>
        <v>333</v>
      </c>
      <c r="G25" s="423">
        <f t="shared" si="9"/>
        <v>698</v>
      </c>
      <c r="H25" s="421">
        <v>0</v>
      </c>
      <c r="I25" s="421">
        <v>0</v>
      </c>
      <c r="J25" s="421">
        <v>0</v>
      </c>
      <c r="K25" s="421">
        <v>0</v>
      </c>
      <c r="L25" s="421">
        <v>0</v>
      </c>
      <c r="M25" s="421">
        <v>1</v>
      </c>
      <c r="N25" s="421">
        <v>27</v>
      </c>
      <c r="O25" s="421">
        <v>0</v>
      </c>
      <c r="P25" s="421">
        <v>48</v>
      </c>
      <c r="Q25" s="421">
        <v>2</v>
      </c>
      <c r="R25" s="421">
        <f t="shared" si="10"/>
        <v>22</v>
      </c>
      <c r="S25" s="421">
        <f t="shared" si="10"/>
        <v>51</v>
      </c>
      <c r="T25" s="421">
        <f t="shared" si="10"/>
        <v>11</v>
      </c>
      <c r="U25" s="421">
        <f t="shared" si="11"/>
        <v>285</v>
      </c>
      <c r="V25" s="421">
        <f t="shared" si="11"/>
        <v>696</v>
      </c>
      <c r="W25" s="12">
        <v>15</v>
      </c>
      <c r="X25" s="1">
        <v>23</v>
      </c>
      <c r="Y25" s="1">
        <v>78</v>
      </c>
      <c r="Z25" s="1">
        <v>11</v>
      </c>
      <c r="AA25" s="1">
        <v>333</v>
      </c>
      <c r="AB25" s="1">
        <v>698</v>
      </c>
      <c r="AC25" s="1"/>
    </row>
    <row r="26" spans="1:29" ht="21" customHeight="1">
      <c r="A26" s="421">
        <v>16</v>
      </c>
      <c r="B26" s="424" t="s">
        <v>45</v>
      </c>
      <c r="C26" s="423">
        <f t="shared" si="5"/>
        <v>22</v>
      </c>
      <c r="D26" s="423">
        <f t="shared" si="6"/>
        <v>6</v>
      </c>
      <c r="E26" s="423">
        <f t="shared" si="7"/>
        <v>58</v>
      </c>
      <c r="F26" s="423">
        <f t="shared" si="8"/>
        <v>164</v>
      </c>
      <c r="G26" s="423">
        <f t="shared" si="9"/>
        <v>2082</v>
      </c>
      <c r="H26" s="421">
        <v>0</v>
      </c>
      <c r="I26" s="421">
        <v>0</v>
      </c>
      <c r="J26" s="421">
        <v>0</v>
      </c>
      <c r="K26" s="421">
        <v>0</v>
      </c>
      <c r="L26" s="421">
        <v>0</v>
      </c>
      <c r="M26" s="421">
        <v>4</v>
      </c>
      <c r="N26" s="421">
        <v>0</v>
      </c>
      <c r="O26" s="421">
        <v>26</v>
      </c>
      <c r="P26" s="421">
        <v>138</v>
      </c>
      <c r="Q26" s="421">
        <v>1082</v>
      </c>
      <c r="R26" s="421">
        <f t="shared" si="10"/>
        <v>18</v>
      </c>
      <c r="S26" s="421">
        <f t="shared" si="10"/>
        <v>6</v>
      </c>
      <c r="T26" s="421">
        <f t="shared" si="10"/>
        <v>32</v>
      </c>
      <c r="U26" s="421">
        <f t="shared" si="11"/>
        <v>26</v>
      </c>
      <c r="V26" s="421">
        <f t="shared" si="11"/>
        <v>1000</v>
      </c>
      <c r="W26" s="12">
        <v>16</v>
      </c>
      <c r="X26" s="1">
        <v>22</v>
      </c>
      <c r="Y26" s="1">
        <v>6</v>
      </c>
      <c r="Z26" s="1">
        <v>58</v>
      </c>
      <c r="AA26" s="1">
        <v>164</v>
      </c>
      <c r="AB26" s="1">
        <v>2082</v>
      </c>
      <c r="AC26" s="1"/>
    </row>
    <row r="27" spans="1:29" ht="21" customHeight="1">
      <c r="A27" s="421">
        <v>17</v>
      </c>
      <c r="B27" s="424" t="s">
        <v>46</v>
      </c>
      <c r="C27" s="423">
        <f t="shared" si="5"/>
        <v>22</v>
      </c>
      <c r="D27" s="423">
        <f t="shared" si="6"/>
        <v>0</v>
      </c>
      <c r="E27" s="423">
        <f t="shared" si="7"/>
        <v>13</v>
      </c>
      <c r="F27" s="423">
        <f t="shared" si="8"/>
        <v>0</v>
      </c>
      <c r="G27" s="423">
        <f t="shared" si="9"/>
        <v>0</v>
      </c>
      <c r="H27" s="421">
        <v>0</v>
      </c>
      <c r="I27" s="421">
        <v>0</v>
      </c>
      <c r="J27" s="421">
        <v>0</v>
      </c>
      <c r="K27" s="421">
        <v>0</v>
      </c>
      <c r="L27" s="421">
        <v>0</v>
      </c>
      <c r="M27" s="421">
        <v>0</v>
      </c>
      <c r="N27" s="421">
        <v>0</v>
      </c>
      <c r="O27" s="421">
        <v>4</v>
      </c>
      <c r="P27" s="421">
        <v>0</v>
      </c>
      <c r="Q27" s="421">
        <v>0</v>
      </c>
      <c r="R27" s="421">
        <f t="shared" si="10"/>
        <v>22</v>
      </c>
      <c r="S27" s="421">
        <f t="shared" si="10"/>
        <v>0</v>
      </c>
      <c r="T27" s="421">
        <f t="shared" si="10"/>
        <v>9</v>
      </c>
      <c r="U27" s="421">
        <f t="shared" si="11"/>
        <v>0</v>
      </c>
      <c r="V27" s="421">
        <f t="shared" si="11"/>
        <v>0</v>
      </c>
      <c r="W27" s="12">
        <v>17</v>
      </c>
      <c r="X27" s="1">
        <v>22</v>
      </c>
      <c r="Y27" s="1">
        <v>0</v>
      </c>
      <c r="Z27" s="1">
        <v>13</v>
      </c>
      <c r="AA27" s="1">
        <v>0</v>
      </c>
      <c r="AB27" s="1">
        <v>0</v>
      </c>
      <c r="AC27" s="1"/>
    </row>
    <row r="28" spans="1:29" ht="21" customHeight="1" thickBot="1">
      <c r="A28" s="76">
        <v>18</v>
      </c>
      <c r="B28" s="430" t="s">
        <v>69</v>
      </c>
      <c r="C28" s="423">
        <f t="shared" si="5"/>
        <v>6</v>
      </c>
      <c r="D28" s="423">
        <f t="shared" si="6"/>
        <v>31</v>
      </c>
      <c r="E28" s="423">
        <f t="shared" si="7"/>
        <v>26</v>
      </c>
      <c r="F28" s="423">
        <f t="shared" si="8"/>
        <v>658</v>
      </c>
      <c r="G28" s="423">
        <f t="shared" si="9"/>
        <v>858</v>
      </c>
      <c r="H28" s="421">
        <v>50</v>
      </c>
      <c r="I28" s="421">
        <v>0</v>
      </c>
      <c r="J28" s="421">
        <v>0</v>
      </c>
      <c r="K28" s="421">
        <v>0</v>
      </c>
      <c r="L28" s="421">
        <v>0</v>
      </c>
      <c r="M28" s="421">
        <v>8</v>
      </c>
      <c r="N28" s="421">
        <v>3</v>
      </c>
      <c r="O28" s="421">
        <v>5</v>
      </c>
      <c r="P28" s="421">
        <v>297</v>
      </c>
      <c r="Q28" s="421">
        <v>98</v>
      </c>
      <c r="R28" s="421">
        <f t="shared" si="10"/>
        <v>48</v>
      </c>
      <c r="S28" s="421">
        <f t="shared" si="10"/>
        <v>28</v>
      </c>
      <c r="T28" s="421">
        <f t="shared" si="10"/>
        <v>21</v>
      </c>
      <c r="U28" s="421">
        <f t="shared" si="11"/>
        <v>361</v>
      </c>
      <c r="V28" s="421">
        <f t="shared" si="11"/>
        <v>760</v>
      </c>
      <c r="W28" s="12">
        <v>18</v>
      </c>
      <c r="X28" s="1">
        <v>6</v>
      </c>
      <c r="Y28" s="1">
        <v>31</v>
      </c>
      <c r="Z28" s="1">
        <v>26</v>
      </c>
      <c r="AA28" s="1">
        <v>658</v>
      </c>
      <c r="AB28" s="1">
        <v>858</v>
      </c>
      <c r="AC28" s="1"/>
    </row>
    <row r="29" spans="1:29" ht="21" customHeight="1" thickTop="1">
      <c r="A29" s="428" t="s">
        <v>29</v>
      </c>
      <c r="B29" s="427"/>
      <c r="C29" s="429" t="str">
        <f>X29</f>
        <v xml:space="preserve"> </v>
      </c>
      <c r="D29" s="10"/>
      <c r="E29" s="10" t="s">
        <v>29</v>
      </c>
      <c r="F29" s="10" t="s">
        <v>29</v>
      </c>
      <c r="G29" s="10" t="s">
        <v>29</v>
      </c>
      <c r="H29" s="10"/>
      <c r="I29" s="10"/>
      <c r="J29" s="10"/>
      <c r="K29" s="10"/>
      <c r="L29" s="10"/>
      <c r="M29" s="10"/>
      <c r="N29" s="10"/>
      <c r="O29" s="10" t="s">
        <v>29</v>
      </c>
      <c r="P29" s="10" t="s">
        <v>29</v>
      </c>
      <c r="Q29" s="10" t="s">
        <v>29</v>
      </c>
      <c r="R29" s="10" t="s">
        <v>29</v>
      </c>
      <c r="S29" s="10"/>
      <c r="T29" s="10" t="s">
        <v>29</v>
      </c>
      <c r="U29" s="10" t="s">
        <v>29</v>
      </c>
      <c r="V29" s="10" t="s">
        <v>29</v>
      </c>
      <c r="W29" s="12">
        <v>19</v>
      </c>
      <c r="X29" s="1" t="s">
        <v>29</v>
      </c>
      <c r="Y29" s="1"/>
      <c r="Z29" s="1" t="s">
        <v>29</v>
      </c>
      <c r="AA29" s="1" t="s">
        <v>29</v>
      </c>
      <c r="AB29" s="1" t="s">
        <v>29</v>
      </c>
      <c r="AC29" s="1"/>
    </row>
    <row r="30" spans="1:29" ht="21" customHeight="1" thickBot="1">
      <c r="A30" s="76" t="s">
        <v>70</v>
      </c>
      <c r="B30" s="66"/>
      <c r="C30" s="335">
        <f>SUM(C11:C28)</f>
        <v>682</v>
      </c>
      <c r="D30" s="64">
        <f t="shared" ref="D30:V30" si="12">SUM(D11:D28)</f>
        <v>422</v>
      </c>
      <c r="E30" s="64">
        <f t="shared" si="12"/>
        <v>1360</v>
      </c>
      <c r="F30" s="64">
        <f t="shared" si="12"/>
        <v>8401</v>
      </c>
      <c r="G30" s="64">
        <f t="shared" si="12"/>
        <v>14613</v>
      </c>
      <c r="H30" s="64">
        <f t="shared" si="12"/>
        <v>124</v>
      </c>
      <c r="I30" s="64">
        <f t="shared" si="12"/>
        <v>584</v>
      </c>
      <c r="J30" s="64">
        <f t="shared" si="12"/>
        <v>148</v>
      </c>
      <c r="K30" s="64">
        <f t="shared" si="12"/>
        <v>2503</v>
      </c>
      <c r="L30" s="64">
        <f t="shared" si="12"/>
        <v>3890</v>
      </c>
      <c r="M30" s="64">
        <f t="shared" si="12"/>
        <v>163</v>
      </c>
      <c r="N30" s="64">
        <f t="shared" si="12"/>
        <v>541</v>
      </c>
      <c r="O30" s="64">
        <f t="shared" si="12"/>
        <v>260</v>
      </c>
      <c r="P30" s="64">
        <f t="shared" si="12"/>
        <v>3647</v>
      </c>
      <c r="Q30" s="64">
        <f t="shared" si="12"/>
        <v>4875</v>
      </c>
      <c r="R30" s="64">
        <f t="shared" si="12"/>
        <v>643</v>
      </c>
      <c r="S30" s="64">
        <f t="shared" si="12"/>
        <v>465</v>
      </c>
      <c r="T30" s="64">
        <f t="shared" si="12"/>
        <v>1248</v>
      </c>
      <c r="U30" s="64">
        <f t="shared" si="12"/>
        <v>7257</v>
      </c>
      <c r="V30" s="64">
        <f t="shared" si="12"/>
        <v>13628</v>
      </c>
      <c r="W30" s="12">
        <v>20</v>
      </c>
      <c r="X30" s="1">
        <v>663</v>
      </c>
      <c r="Y30" s="1">
        <v>2891</v>
      </c>
      <c r="Z30" s="1">
        <v>556</v>
      </c>
      <c r="AA30" s="1">
        <v>13855</v>
      </c>
      <c r="AB30" s="1">
        <v>16455</v>
      </c>
      <c r="AC30" s="1">
        <v>0</v>
      </c>
    </row>
    <row r="31" spans="1:29" ht="15.75" thickTop="1">
      <c r="B31" t="s">
        <v>48</v>
      </c>
      <c r="W31" s="12">
        <v>21</v>
      </c>
    </row>
    <row r="33" spans="13:28">
      <c r="X33" t="s">
        <v>13</v>
      </c>
      <c r="Y33" t="s">
        <v>256</v>
      </c>
      <c r="Z33">
        <f>R30</f>
        <v>643</v>
      </c>
      <c r="AB33" t="s">
        <v>562</v>
      </c>
    </row>
    <row r="34" spans="13:28">
      <c r="M34">
        <v>136</v>
      </c>
      <c r="X34" t="s">
        <v>73</v>
      </c>
      <c r="Y34" t="s">
        <v>256</v>
      </c>
      <c r="Z34">
        <f>S30</f>
        <v>465</v>
      </c>
      <c r="AB34" t="s">
        <v>563</v>
      </c>
    </row>
    <row r="35" spans="13:28">
      <c r="M35">
        <v>240</v>
      </c>
      <c r="X35" t="s">
        <v>74</v>
      </c>
      <c r="Y35" t="s">
        <v>256</v>
      </c>
      <c r="Z35">
        <f>T30</f>
        <v>1248</v>
      </c>
      <c r="AB35" t="s">
        <v>564</v>
      </c>
    </row>
    <row r="36" spans="13:28">
      <c r="M36">
        <v>977</v>
      </c>
      <c r="X36" t="s">
        <v>75</v>
      </c>
      <c r="Y36" t="s">
        <v>256</v>
      </c>
      <c r="Z36">
        <f>U30</f>
        <v>7257</v>
      </c>
      <c r="AB36" t="s">
        <v>565</v>
      </c>
    </row>
    <row r="37" spans="13:28">
      <c r="M37">
        <f>SUM(M34:M36)</f>
        <v>1353</v>
      </c>
      <c r="X37" t="s">
        <v>19</v>
      </c>
      <c r="Y37" t="s">
        <v>256</v>
      </c>
      <c r="Z37">
        <f>V30</f>
        <v>13628</v>
      </c>
      <c r="AB37" t="s">
        <v>566</v>
      </c>
    </row>
  </sheetData>
  <mergeCells count="26">
    <mergeCell ref="C5:G5"/>
    <mergeCell ref="A5:A8"/>
    <mergeCell ref="B5:B8"/>
    <mergeCell ref="C6:C8"/>
    <mergeCell ref="D6:D8"/>
    <mergeCell ref="E6:E8"/>
    <mergeCell ref="F6:F8"/>
    <mergeCell ref="G6:G8"/>
    <mergeCell ref="H5:L5"/>
    <mergeCell ref="H6:H8"/>
    <mergeCell ref="I6:I8"/>
    <mergeCell ref="J6:J8"/>
    <mergeCell ref="K6:K8"/>
    <mergeCell ref="L6:L8"/>
    <mergeCell ref="M5:Q5"/>
    <mergeCell ref="M6:M8"/>
    <mergeCell ref="N6:N8"/>
    <mergeCell ref="O6:O8"/>
    <mergeCell ref="P6:P8"/>
    <mergeCell ref="Q6:Q8"/>
    <mergeCell ref="R5:V5"/>
    <mergeCell ref="R6:R8"/>
    <mergeCell ref="S6:S8"/>
    <mergeCell ref="T6:T8"/>
    <mergeCell ref="U6:U8"/>
    <mergeCell ref="V6:V8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paperSize="256" scale="9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27"/>
  <sheetViews>
    <sheetView topLeftCell="A16" workbookViewId="0">
      <selection activeCell="I17" sqref="I17:K17"/>
    </sheetView>
  </sheetViews>
  <sheetFormatPr defaultRowHeight="15"/>
  <cols>
    <col min="1" max="2" width="4.7109375" customWidth="1"/>
    <col min="3" max="4" width="9.140625" customWidth="1"/>
    <col min="5" max="5" width="1.42578125" customWidth="1"/>
    <col min="6" max="6" width="7.42578125" customWidth="1"/>
    <col min="7" max="7" width="7.85546875" customWidth="1"/>
    <col min="8" max="8" width="9.140625" customWidth="1"/>
    <col min="9" max="9" width="7.85546875" customWidth="1"/>
    <col min="10" max="10" width="8.28515625" customWidth="1"/>
    <col min="11" max="11" width="7.140625" customWidth="1"/>
    <col min="12" max="13" width="7.42578125" customWidth="1"/>
    <col min="14" max="14" width="8.7109375" customWidth="1"/>
    <col min="15" max="15" width="7.85546875" customWidth="1"/>
  </cols>
  <sheetData>
    <row r="1" spans="2:15">
      <c r="B1" s="657" t="s">
        <v>137</v>
      </c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</row>
    <row r="2" spans="2:15">
      <c r="B2" s="657" t="s">
        <v>138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</row>
    <row r="3" spans="2:15">
      <c r="B3" s="13"/>
      <c r="C3" s="13"/>
      <c r="D3" s="13"/>
      <c r="E3" s="13"/>
      <c r="F3" s="13"/>
      <c r="G3" s="13"/>
      <c r="H3" s="13" t="s">
        <v>139</v>
      </c>
      <c r="I3" s="13" t="str">
        <f>Lamp.6!E3</f>
        <v>:  FEBRUARI 2019</v>
      </c>
      <c r="J3" s="13"/>
      <c r="K3" s="13"/>
      <c r="L3" s="13"/>
      <c r="M3" s="13"/>
      <c r="N3" s="13"/>
      <c r="O3" s="13"/>
    </row>
    <row r="4" spans="2:15" ht="15.75" thickBot="1">
      <c r="M4" s="14" t="s">
        <v>140</v>
      </c>
    </row>
    <row r="5" spans="2:15" ht="18" customHeight="1" thickTop="1">
      <c r="B5" s="658" t="s">
        <v>6</v>
      </c>
      <c r="C5" s="658" t="s">
        <v>80</v>
      </c>
      <c r="D5" s="658"/>
      <c r="E5" s="658"/>
      <c r="F5" s="658" t="s">
        <v>141</v>
      </c>
      <c r="G5" s="658"/>
      <c r="H5" s="658"/>
      <c r="I5" s="658"/>
      <c r="J5" s="658"/>
      <c r="K5" s="658"/>
      <c r="L5" s="660" t="s">
        <v>142</v>
      </c>
      <c r="M5" s="658"/>
      <c r="N5" s="658"/>
      <c r="O5" s="658"/>
    </row>
    <row r="6" spans="2:15" ht="32.25" customHeight="1">
      <c r="B6" s="659"/>
      <c r="C6" s="659"/>
      <c r="D6" s="659"/>
      <c r="E6" s="659"/>
      <c r="F6" s="661" t="s">
        <v>143</v>
      </c>
      <c r="G6" s="661"/>
      <c r="H6" s="661"/>
      <c r="I6" s="661" t="s">
        <v>144</v>
      </c>
      <c r="J6" s="661"/>
      <c r="K6" s="661"/>
      <c r="L6" s="659"/>
      <c r="M6" s="659"/>
      <c r="N6" s="659"/>
      <c r="O6" s="659"/>
    </row>
    <row r="7" spans="2:15" ht="17.45" customHeight="1">
      <c r="B7" s="15">
        <v>1</v>
      </c>
      <c r="C7" s="662">
        <v>2</v>
      </c>
      <c r="D7" s="662"/>
      <c r="E7" s="662"/>
      <c r="F7" s="662">
        <v>3</v>
      </c>
      <c r="G7" s="662"/>
      <c r="H7" s="662"/>
      <c r="I7" s="662">
        <v>4</v>
      </c>
      <c r="J7" s="662"/>
      <c r="K7" s="662"/>
      <c r="L7" s="662">
        <v>5</v>
      </c>
      <c r="M7" s="662"/>
      <c r="N7" s="662"/>
      <c r="O7" s="662"/>
    </row>
    <row r="8" spans="2:15" ht="18" customHeight="1">
      <c r="B8" s="6">
        <v>1</v>
      </c>
      <c r="C8" s="663" t="s">
        <v>95</v>
      </c>
      <c r="D8" s="663"/>
      <c r="E8" s="663"/>
      <c r="F8" s="664">
        <v>19</v>
      </c>
      <c r="G8" s="664"/>
      <c r="H8" s="664"/>
      <c r="I8" s="664">
        <v>1</v>
      </c>
      <c r="J8" s="664"/>
      <c r="K8" s="664"/>
      <c r="L8" s="664">
        <f>F8</f>
        <v>19</v>
      </c>
      <c r="M8" s="664"/>
      <c r="N8" s="664"/>
      <c r="O8" s="664"/>
    </row>
    <row r="9" spans="2:15" ht="18" customHeight="1">
      <c r="B9" s="6">
        <v>2</v>
      </c>
      <c r="C9" s="663" t="s">
        <v>96</v>
      </c>
      <c r="D9" s="663"/>
      <c r="E9" s="663"/>
      <c r="F9" s="664">
        <v>14</v>
      </c>
      <c r="G9" s="664"/>
      <c r="H9" s="664"/>
      <c r="I9" s="664">
        <v>1</v>
      </c>
      <c r="J9" s="664"/>
      <c r="K9" s="664"/>
      <c r="L9" s="664">
        <f t="shared" ref="L9:L25" si="0">F9</f>
        <v>14</v>
      </c>
      <c r="M9" s="664"/>
      <c r="N9" s="664"/>
      <c r="O9" s="664"/>
    </row>
    <row r="10" spans="2:15" ht="18" customHeight="1">
      <c r="B10" s="6">
        <v>3</v>
      </c>
      <c r="C10" s="663" t="s">
        <v>97</v>
      </c>
      <c r="D10" s="663"/>
      <c r="E10" s="663"/>
      <c r="F10" s="664">
        <v>13</v>
      </c>
      <c r="G10" s="664"/>
      <c r="H10" s="664"/>
      <c r="I10" s="664">
        <v>1</v>
      </c>
      <c r="J10" s="664"/>
      <c r="K10" s="664"/>
      <c r="L10" s="664">
        <f t="shared" si="0"/>
        <v>13</v>
      </c>
      <c r="M10" s="664"/>
      <c r="N10" s="664"/>
      <c r="O10" s="664"/>
    </row>
    <row r="11" spans="2:15" ht="18" customHeight="1">
      <c r="B11" s="6">
        <v>4</v>
      </c>
      <c r="C11" s="663" t="s">
        <v>98</v>
      </c>
      <c r="D11" s="663"/>
      <c r="E11" s="663"/>
      <c r="F11" s="664">
        <v>18</v>
      </c>
      <c r="G11" s="664"/>
      <c r="H11" s="664"/>
      <c r="I11" s="664">
        <v>1</v>
      </c>
      <c r="J11" s="664"/>
      <c r="K11" s="664"/>
      <c r="L11" s="664">
        <f t="shared" si="0"/>
        <v>18</v>
      </c>
      <c r="M11" s="664"/>
      <c r="N11" s="664"/>
      <c r="O11" s="664"/>
    </row>
    <row r="12" spans="2:15" ht="18" customHeight="1">
      <c r="B12" s="6">
        <v>5</v>
      </c>
      <c r="C12" s="663" t="s">
        <v>99</v>
      </c>
      <c r="D12" s="663"/>
      <c r="E12" s="663"/>
      <c r="F12" s="664">
        <v>13</v>
      </c>
      <c r="G12" s="664"/>
      <c r="H12" s="664"/>
      <c r="I12" s="664">
        <v>1</v>
      </c>
      <c r="J12" s="664"/>
      <c r="K12" s="664"/>
      <c r="L12" s="664">
        <f t="shared" si="0"/>
        <v>13</v>
      </c>
      <c r="M12" s="664"/>
      <c r="N12" s="664"/>
      <c r="O12" s="664"/>
    </row>
    <row r="13" spans="2:15" ht="18" customHeight="1">
      <c r="B13" s="6">
        <v>6</v>
      </c>
      <c r="C13" s="663" t="s">
        <v>100</v>
      </c>
      <c r="D13" s="663"/>
      <c r="E13" s="663"/>
      <c r="F13" s="664">
        <v>17</v>
      </c>
      <c r="G13" s="664"/>
      <c r="H13" s="664"/>
      <c r="I13" s="664">
        <v>1</v>
      </c>
      <c r="J13" s="664"/>
      <c r="K13" s="664"/>
      <c r="L13" s="664">
        <f t="shared" si="0"/>
        <v>17</v>
      </c>
      <c r="M13" s="664"/>
      <c r="N13" s="664"/>
      <c r="O13" s="664"/>
    </row>
    <row r="14" spans="2:15" ht="18" customHeight="1">
      <c r="B14" s="6">
        <v>7</v>
      </c>
      <c r="C14" s="663" t="s">
        <v>101</v>
      </c>
      <c r="D14" s="663"/>
      <c r="E14" s="663"/>
      <c r="F14" s="664">
        <v>14</v>
      </c>
      <c r="G14" s="664"/>
      <c r="H14" s="664"/>
      <c r="I14" s="664">
        <v>1</v>
      </c>
      <c r="J14" s="664"/>
      <c r="K14" s="664"/>
      <c r="L14" s="664">
        <f t="shared" si="0"/>
        <v>14</v>
      </c>
      <c r="M14" s="664"/>
      <c r="N14" s="664"/>
      <c r="O14" s="664"/>
    </row>
    <row r="15" spans="2:15" ht="18" customHeight="1">
      <c r="B15" s="6">
        <v>8</v>
      </c>
      <c r="C15" s="663" t="s">
        <v>102</v>
      </c>
      <c r="D15" s="663"/>
      <c r="E15" s="663"/>
      <c r="F15" s="664">
        <v>19</v>
      </c>
      <c r="G15" s="664"/>
      <c r="H15" s="664"/>
      <c r="I15" s="664">
        <v>1</v>
      </c>
      <c r="J15" s="664"/>
      <c r="K15" s="664"/>
      <c r="L15" s="664">
        <f t="shared" si="0"/>
        <v>19</v>
      </c>
      <c r="M15" s="664"/>
      <c r="N15" s="664"/>
      <c r="O15" s="664"/>
    </row>
    <row r="16" spans="2:15" ht="18" customHeight="1">
      <c r="B16" s="6">
        <v>9</v>
      </c>
      <c r="C16" s="663" t="s">
        <v>103</v>
      </c>
      <c r="D16" s="663"/>
      <c r="E16" s="663"/>
      <c r="F16" s="664">
        <v>16</v>
      </c>
      <c r="G16" s="664"/>
      <c r="H16" s="664"/>
      <c r="I16" s="664">
        <v>1</v>
      </c>
      <c r="J16" s="664"/>
      <c r="K16" s="664"/>
      <c r="L16" s="664">
        <f t="shared" si="0"/>
        <v>16</v>
      </c>
      <c r="M16" s="664"/>
      <c r="N16" s="664"/>
      <c r="O16" s="664"/>
    </row>
    <row r="17" spans="2:15" ht="18" customHeight="1">
      <c r="B17" s="6">
        <v>10</v>
      </c>
      <c r="C17" s="663" t="s">
        <v>104</v>
      </c>
      <c r="D17" s="663"/>
      <c r="E17" s="663"/>
      <c r="F17" s="664">
        <v>7</v>
      </c>
      <c r="G17" s="664"/>
      <c r="H17" s="664"/>
      <c r="I17" s="664">
        <v>1</v>
      </c>
      <c r="J17" s="664"/>
      <c r="K17" s="664"/>
      <c r="L17" s="664">
        <f t="shared" si="0"/>
        <v>7</v>
      </c>
      <c r="M17" s="664"/>
      <c r="N17" s="664"/>
      <c r="O17" s="664"/>
    </row>
    <row r="18" spans="2:15" ht="18" customHeight="1">
      <c r="B18" s="6">
        <v>11</v>
      </c>
      <c r="C18" s="663" t="s">
        <v>105</v>
      </c>
      <c r="D18" s="663"/>
      <c r="E18" s="663"/>
      <c r="F18" s="664">
        <v>13</v>
      </c>
      <c r="G18" s="664"/>
      <c r="H18" s="664"/>
      <c r="I18" s="664">
        <v>1</v>
      </c>
      <c r="J18" s="664"/>
      <c r="K18" s="664"/>
      <c r="L18" s="664">
        <f t="shared" si="0"/>
        <v>13</v>
      </c>
      <c r="M18" s="664"/>
      <c r="N18" s="664"/>
      <c r="O18" s="664"/>
    </row>
    <row r="19" spans="2:15" ht="18" customHeight="1">
      <c r="B19" s="6">
        <v>12</v>
      </c>
      <c r="C19" s="663" t="s">
        <v>106</v>
      </c>
      <c r="D19" s="663"/>
      <c r="E19" s="663"/>
      <c r="F19" s="664">
        <v>11</v>
      </c>
      <c r="G19" s="664"/>
      <c r="H19" s="664"/>
      <c r="I19" s="664">
        <v>1</v>
      </c>
      <c r="J19" s="664"/>
      <c r="K19" s="664"/>
      <c r="L19" s="664">
        <f t="shared" si="0"/>
        <v>11</v>
      </c>
      <c r="M19" s="664"/>
      <c r="N19" s="664"/>
      <c r="O19" s="664"/>
    </row>
    <row r="20" spans="2:15" ht="18" customHeight="1">
      <c r="B20" s="6">
        <v>13</v>
      </c>
      <c r="C20" s="663" t="s">
        <v>107</v>
      </c>
      <c r="D20" s="663"/>
      <c r="E20" s="663"/>
      <c r="F20" s="664">
        <v>12</v>
      </c>
      <c r="G20" s="664"/>
      <c r="H20" s="664"/>
      <c r="I20" s="664">
        <v>1</v>
      </c>
      <c r="J20" s="664"/>
      <c r="K20" s="664"/>
      <c r="L20" s="664">
        <f t="shared" si="0"/>
        <v>12</v>
      </c>
      <c r="M20" s="664"/>
      <c r="N20" s="664"/>
      <c r="O20" s="664"/>
    </row>
    <row r="21" spans="2:15" ht="18" customHeight="1">
      <c r="B21" s="6">
        <v>14</v>
      </c>
      <c r="C21" s="663" t="s">
        <v>108</v>
      </c>
      <c r="D21" s="663"/>
      <c r="E21" s="663"/>
      <c r="F21" s="664">
        <v>13</v>
      </c>
      <c r="G21" s="664"/>
      <c r="H21" s="664"/>
      <c r="I21" s="664">
        <v>1</v>
      </c>
      <c r="J21" s="664"/>
      <c r="K21" s="664"/>
      <c r="L21" s="664">
        <f t="shared" si="0"/>
        <v>13</v>
      </c>
      <c r="M21" s="664"/>
      <c r="N21" s="664"/>
      <c r="O21" s="664"/>
    </row>
    <row r="22" spans="2:15" ht="18" customHeight="1">
      <c r="B22" s="6">
        <v>15</v>
      </c>
      <c r="C22" s="663" t="s">
        <v>109</v>
      </c>
      <c r="D22" s="663"/>
      <c r="E22" s="663"/>
      <c r="F22" s="664">
        <v>14</v>
      </c>
      <c r="G22" s="664"/>
      <c r="H22" s="664"/>
      <c r="I22" s="664">
        <v>1</v>
      </c>
      <c r="J22" s="664"/>
      <c r="K22" s="664"/>
      <c r="L22" s="664">
        <f t="shared" si="0"/>
        <v>14</v>
      </c>
      <c r="M22" s="664"/>
      <c r="N22" s="664"/>
      <c r="O22" s="664"/>
    </row>
    <row r="23" spans="2:15" ht="18" customHeight="1">
      <c r="B23" s="6">
        <v>16</v>
      </c>
      <c r="C23" s="663" t="s">
        <v>110</v>
      </c>
      <c r="D23" s="663"/>
      <c r="E23" s="663"/>
      <c r="F23" s="664">
        <v>9</v>
      </c>
      <c r="G23" s="664"/>
      <c r="H23" s="664"/>
      <c r="I23" s="664">
        <v>1</v>
      </c>
      <c r="J23" s="664"/>
      <c r="K23" s="664"/>
      <c r="L23" s="664">
        <f t="shared" si="0"/>
        <v>9</v>
      </c>
      <c r="M23" s="664"/>
      <c r="N23" s="664"/>
      <c r="O23" s="664"/>
    </row>
    <row r="24" spans="2:15" ht="18" customHeight="1">
      <c r="B24" s="6">
        <v>17</v>
      </c>
      <c r="C24" s="663" t="s">
        <v>111</v>
      </c>
      <c r="D24" s="663"/>
      <c r="E24" s="663"/>
      <c r="F24" s="664">
        <v>6</v>
      </c>
      <c r="G24" s="664"/>
      <c r="H24" s="664"/>
      <c r="I24" s="664">
        <v>1</v>
      </c>
      <c r="J24" s="664"/>
      <c r="K24" s="664"/>
      <c r="L24" s="664">
        <f t="shared" si="0"/>
        <v>6</v>
      </c>
      <c r="M24" s="664"/>
      <c r="N24" s="664"/>
      <c r="O24" s="664"/>
    </row>
    <row r="25" spans="2:15" ht="18" customHeight="1">
      <c r="B25" s="6">
        <v>18</v>
      </c>
      <c r="C25" s="663" t="s">
        <v>112</v>
      </c>
      <c r="D25" s="663"/>
      <c r="E25" s="663"/>
      <c r="F25" s="664">
        <v>11</v>
      </c>
      <c r="G25" s="664"/>
      <c r="H25" s="664"/>
      <c r="I25" s="664">
        <v>1</v>
      </c>
      <c r="J25" s="664"/>
      <c r="K25" s="664"/>
      <c r="L25" s="664">
        <f t="shared" si="0"/>
        <v>11</v>
      </c>
      <c r="M25" s="664"/>
      <c r="N25" s="664"/>
      <c r="O25" s="664"/>
    </row>
    <row r="26" spans="2:15" ht="18" customHeight="1" thickBot="1">
      <c r="B26" s="665" t="s">
        <v>70</v>
      </c>
      <c r="C26" s="665"/>
      <c r="D26" s="665"/>
      <c r="E26" s="665"/>
      <c r="F26" s="666">
        <f>SUM(F8:H25)</f>
        <v>239</v>
      </c>
      <c r="G26" s="666"/>
      <c r="H26" s="666"/>
      <c r="I26" s="666">
        <f>SUM(I8:K25)</f>
        <v>18</v>
      </c>
      <c r="J26" s="666"/>
      <c r="K26" s="666"/>
      <c r="L26" s="667">
        <f>SUM(L8:O25)</f>
        <v>239</v>
      </c>
      <c r="M26" s="668"/>
      <c r="N26" s="668"/>
      <c r="O26" s="669"/>
    </row>
    <row r="27" spans="2:15" ht="24.75" customHeight="1" thickTop="1">
      <c r="B27" s="13" t="s">
        <v>145</v>
      </c>
      <c r="C27" s="79"/>
      <c r="D27" s="79"/>
    </row>
  </sheetData>
  <mergeCells count="88">
    <mergeCell ref="I25:K25"/>
    <mergeCell ref="L25:O25"/>
    <mergeCell ref="B26:E26"/>
    <mergeCell ref="F26:H26"/>
    <mergeCell ref="I26:K26"/>
    <mergeCell ref="L26:O26"/>
    <mergeCell ref="C25:E25"/>
    <mergeCell ref="F25:H25"/>
    <mergeCell ref="I23:K23"/>
    <mergeCell ref="L23:O23"/>
    <mergeCell ref="C24:E24"/>
    <mergeCell ref="F24:H24"/>
    <mergeCell ref="I24:K24"/>
    <mergeCell ref="L24:O24"/>
    <mergeCell ref="C23:E23"/>
    <mergeCell ref="F23:H23"/>
    <mergeCell ref="I21:K21"/>
    <mergeCell ref="L21:O21"/>
    <mergeCell ref="C22:E22"/>
    <mergeCell ref="F22:H22"/>
    <mergeCell ref="I22:K22"/>
    <mergeCell ref="L22:O22"/>
    <mergeCell ref="C21:E21"/>
    <mergeCell ref="F21:H21"/>
    <mergeCell ref="I19:K19"/>
    <mergeCell ref="L19:O19"/>
    <mergeCell ref="C20:E20"/>
    <mergeCell ref="F20:H20"/>
    <mergeCell ref="I20:K20"/>
    <mergeCell ref="L20:O20"/>
    <mergeCell ref="C19:E19"/>
    <mergeCell ref="F19:H19"/>
    <mergeCell ref="I17:K17"/>
    <mergeCell ref="L17:O17"/>
    <mergeCell ref="C18:E18"/>
    <mergeCell ref="F18:H18"/>
    <mergeCell ref="I18:K18"/>
    <mergeCell ref="L18:O18"/>
    <mergeCell ref="C17:E17"/>
    <mergeCell ref="F17:H17"/>
    <mergeCell ref="I15:K15"/>
    <mergeCell ref="L15:O15"/>
    <mergeCell ref="C16:E16"/>
    <mergeCell ref="F16:H16"/>
    <mergeCell ref="I16:K16"/>
    <mergeCell ref="L16:O16"/>
    <mergeCell ref="C15:E15"/>
    <mergeCell ref="F15:H15"/>
    <mergeCell ref="I13:K13"/>
    <mergeCell ref="L13:O13"/>
    <mergeCell ref="C14:E14"/>
    <mergeCell ref="F14:H14"/>
    <mergeCell ref="I14:K14"/>
    <mergeCell ref="L14:O14"/>
    <mergeCell ref="C13:E13"/>
    <mergeCell ref="F13:H13"/>
    <mergeCell ref="I11:K11"/>
    <mergeCell ref="L11:O11"/>
    <mergeCell ref="C12:E12"/>
    <mergeCell ref="F12:H12"/>
    <mergeCell ref="I12:K12"/>
    <mergeCell ref="L12:O12"/>
    <mergeCell ref="C11:E11"/>
    <mergeCell ref="F11:H11"/>
    <mergeCell ref="I9:K9"/>
    <mergeCell ref="L9:O9"/>
    <mergeCell ref="C10:E10"/>
    <mergeCell ref="F10:H10"/>
    <mergeCell ref="I10:K10"/>
    <mergeCell ref="L10:O10"/>
    <mergeCell ref="C9:E9"/>
    <mergeCell ref="F9:H9"/>
    <mergeCell ref="I7:K7"/>
    <mergeCell ref="L7:O7"/>
    <mergeCell ref="C8:E8"/>
    <mergeCell ref="F8:H8"/>
    <mergeCell ref="I8:K8"/>
    <mergeCell ref="L8:O8"/>
    <mergeCell ref="C7:E7"/>
    <mergeCell ref="F7:H7"/>
    <mergeCell ref="B1:O1"/>
    <mergeCell ref="B2:O2"/>
    <mergeCell ref="B5:B6"/>
    <mergeCell ref="C5:E6"/>
    <mergeCell ref="F5:K5"/>
    <mergeCell ref="L5:O6"/>
    <mergeCell ref="F6:H6"/>
    <mergeCell ref="I6:K6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paperSize="256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80"/>
  <sheetViews>
    <sheetView zoomScale="90" zoomScaleNormal="90" workbookViewId="0">
      <pane ySplit="7" topLeftCell="A35" activePane="bottomLeft" state="frozen"/>
      <selection activeCell="L28" sqref="L28:P32"/>
      <selection pane="bottomLeft" activeCell="D1" sqref="D1"/>
    </sheetView>
  </sheetViews>
  <sheetFormatPr defaultRowHeight="15"/>
  <cols>
    <col min="1" max="1" width="5.42578125" customWidth="1"/>
    <col min="2" max="2" width="10.140625" customWidth="1"/>
    <col min="3" max="24" width="8.140625" customWidth="1"/>
    <col min="25" max="25" width="11.28515625" customWidth="1"/>
    <col min="26" max="26" width="15.7109375" customWidth="1"/>
    <col min="27" max="27" width="6.140625" customWidth="1"/>
    <col min="28" max="28" width="6.42578125" customWidth="1"/>
    <col min="29" max="30" width="6" customWidth="1"/>
    <col min="31" max="31" width="6.140625" customWidth="1"/>
    <col min="32" max="32" width="7.7109375" customWidth="1"/>
    <col min="33" max="33" width="6.5703125" customWidth="1"/>
    <col min="34" max="34" width="6.85546875" customWidth="1"/>
    <col min="35" max="35" width="5" customWidth="1"/>
    <col min="36" max="36" width="6.7109375" customWidth="1"/>
    <col min="37" max="37" width="6.140625" customWidth="1"/>
    <col min="38" max="38" width="6.7109375" customWidth="1"/>
    <col min="39" max="40" width="6.42578125" customWidth="1"/>
    <col min="41" max="41" width="8" customWidth="1"/>
    <col min="42" max="42" width="6.42578125" customWidth="1"/>
    <col min="43" max="43" width="8.85546875" customWidth="1"/>
    <col min="44" max="44" width="6.28515625" customWidth="1"/>
    <col min="45" max="45" width="8.5703125" customWidth="1"/>
    <col min="46" max="46" width="9.140625" customWidth="1"/>
    <col min="47" max="47" width="8.7109375" customWidth="1"/>
    <col min="48" max="48" width="8.85546875" customWidth="1"/>
    <col min="49" max="49" width="5.5703125" customWidth="1"/>
    <col min="52" max="53" width="12.7109375" bestFit="1" customWidth="1"/>
  </cols>
  <sheetData>
    <row r="1" spans="1:50" ht="18">
      <c r="A1" s="16" t="s">
        <v>29</v>
      </c>
      <c r="B1" s="166" t="s">
        <v>0</v>
      </c>
      <c r="C1" s="166"/>
      <c r="D1" s="166" t="s">
        <v>1</v>
      </c>
      <c r="E1" s="33"/>
      <c r="F1" s="33"/>
      <c r="G1" s="33"/>
      <c r="H1" s="33"/>
      <c r="I1" s="33"/>
      <c r="J1" s="33"/>
      <c r="K1" s="33"/>
      <c r="L1" s="17"/>
      <c r="M1" s="17"/>
      <c r="N1" s="17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50" ht="18">
      <c r="A2" s="16"/>
      <c r="B2" s="166" t="s">
        <v>2</v>
      </c>
      <c r="C2" s="166"/>
      <c r="D2" s="166" t="s">
        <v>146</v>
      </c>
      <c r="E2" s="33"/>
      <c r="F2" s="33"/>
      <c r="G2" s="33"/>
      <c r="H2" s="33"/>
      <c r="I2" s="33"/>
      <c r="J2" s="33"/>
      <c r="K2" s="33"/>
      <c r="L2" s="17"/>
      <c r="M2" s="17"/>
      <c r="N2" s="17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50" ht="18">
      <c r="A3" s="16"/>
      <c r="B3" s="166" t="s">
        <v>147</v>
      </c>
      <c r="C3" s="166"/>
      <c r="D3" s="166" t="str">
        <f>'Lamp. 7'!I3</f>
        <v>:  FEBRUARI 2019</v>
      </c>
      <c r="E3" s="33"/>
      <c r="F3" s="33"/>
      <c r="G3" s="33"/>
      <c r="H3" s="33"/>
      <c r="I3" s="33"/>
      <c r="J3" s="33"/>
      <c r="K3" s="33"/>
      <c r="L3" s="17"/>
      <c r="M3" s="17"/>
      <c r="N3" s="17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AA3" s="1"/>
      <c r="AB3" s="1"/>
      <c r="AC3" s="1"/>
      <c r="AD3" s="1"/>
      <c r="AE3" s="1"/>
      <c r="AF3" s="1"/>
      <c r="AG3" s="1"/>
    </row>
    <row r="4" spans="1:50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 t="s">
        <v>504</v>
      </c>
      <c r="W4" s="19"/>
      <c r="X4" s="19"/>
      <c r="Y4" s="19"/>
    </row>
    <row r="5" spans="1:50" ht="16.5" thickTop="1" thickBot="1">
      <c r="A5" s="80"/>
      <c r="B5" s="81"/>
      <c r="C5" s="82" t="s">
        <v>148</v>
      </c>
      <c r="D5" s="82" t="s">
        <v>8</v>
      </c>
      <c r="E5" s="82" t="s">
        <v>8</v>
      </c>
      <c r="F5" s="403" t="s">
        <v>149</v>
      </c>
      <c r="G5" s="83" t="s">
        <v>150</v>
      </c>
      <c r="H5" s="84"/>
      <c r="I5" s="84"/>
      <c r="J5" s="84"/>
      <c r="K5" s="84"/>
      <c r="L5" s="84"/>
      <c r="M5" s="84"/>
      <c r="N5" s="85"/>
      <c r="O5" s="85"/>
      <c r="P5" s="85"/>
      <c r="Q5" s="87"/>
      <c r="R5" s="88" t="s">
        <v>12</v>
      </c>
      <c r="S5" s="86"/>
      <c r="T5" s="89" t="s">
        <v>29</v>
      </c>
      <c r="U5" s="676" t="s">
        <v>151</v>
      </c>
      <c r="V5" s="677"/>
      <c r="W5" s="677"/>
      <c r="X5" s="678"/>
      <c r="Y5" s="12"/>
      <c r="AA5" t="s">
        <v>283</v>
      </c>
      <c r="AJ5" t="s">
        <v>322</v>
      </c>
    </row>
    <row r="6" spans="1:50" ht="15.75" thickTop="1">
      <c r="A6" s="90" t="s">
        <v>6</v>
      </c>
      <c r="B6" s="20" t="s">
        <v>7</v>
      </c>
      <c r="C6" s="20" t="s">
        <v>152</v>
      </c>
      <c r="D6" s="20" t="s">
        <v>149</v>
      </c>
      <c r="E6" s="20" t="s">
        <v>149</v>
      </c>
      <c r="F6" s="404" t="s">
        <v>153</v>
      </c>
      <c r="G6" s="20" t="s">
        <v>13</v>
      </c>
      <c r="H6" s="20" t="s">
        <v>14</v>
      </c>
      <c r="I6" s="20" t="s">
        <v>15</v>
      </c>
      <c r="J6" s="20" t="s">
        <v>154</v>
      </c>
      <c r="K6" s="20" t="s">
        <v>123</v>
      </c>
      <c r="L6" s="20" t="s">
        <v>155</v>
      </c>
      <c r="M6" s="20" t="s">
        <v>19</v>
      </c>
      <c r="N6" s="20" t="s">
        <v>156</v>
      </c>
      <c r="O6" s="20" t="s">
        <v>157</v>
      </c>
      <c r="P6" s="20" t="s">
        <v>158</v>
      </c>
      <c r="Q6" s="20" t="s">
        <v>21</v>
      </c>
      <c r="R6" s="20" t="s">
        <v>159</v>
      </c>
      <c r="S6" s="20" t="s">
        <v>22</v>
      </c>
      <c r="T6" s="20" t="s">
        <v>160</v>
      </c>
      <c r="U6" s="20" t="s">
        <v>161</v>
      </c>
      <c r="V6" s="20" t="s">
        <v>161</v>
      </c>
      <c r="W6" s="20" t="s">
        <v>162</v>
      </c>
      <c r="X6" s="91" t="s">
        <v>127</v>
      </c>
      <c r="Y6" s="175"/>
      <c r="AA6" s="178" t="s">
        <v>13</v>
      </c>
      <c r="AB6" s="178" t="s">
        <v>14</v>
      </c>
      <c r="AC6" s="178" t="s">
        <v>15</v>
      </c>
      <c r="AD6" s="178" t="s">
        <v>154</v>
      </c>
      <c r="AE6" s="178" t="s">
        <v>123</v>
      </c>
      <c r="AF6" s="178" t="s">
        <v>155</v>
      </c>
      <c r="AG6" s="178" t="s">
        <v>19</v>
      </c>
      <c r="AH6" s="178" t="s">
        <v>156</v>
      </c>
      <c r="AJ6" s="20" t="s">
        <v>13</v>
      </c>
      <c r="AK6" s="20" t="s">
        <v>14</v>
      </c>
      <c r="AL6" s="20" t="s">
        <v>15</v>
      </c>
      <c r="AM6" s="20" t="s">
        <v>154</v>
      </c>
      <c r="AN6" s="20" t="s">
        <v>123</v>
      </c>
      <c r="AO6" s="20" t="s">
        <v>155</v>
      </c>
      <c r="AP6" s="20" t="s">
        <v>19</v>
      </c>
      <c r="AR6" s="660" t="s">
        <v>189</v>
      </c>
      <c r="AS6" s="660"/>
      <c r="AT6" s="660"/>
      <c r="AU6" s="660"/>
      <c r="AV6" s="660"/>
    </row>
    <row r="7" spans="1:50" ht="30.75" thickBot="1">
      <c r="A7" s="92"/>
      <c r="B7" s="22"/>
      <c r="C7" s="23" t="s">
        <v>163</v>
      </c>
      <c r="D7" s="23"/>
      <c r="E7" s="24" t="s">
        <v>12</v>
      </c>
      <c r="F7" s="405" t="s">
        <v>534</v>
      </c>
      <c r="G7" s="22"/>
      <c r="H7" s="23" t="s">
        <v>29</v>
      </c>
      <c r="I7" s="24" t="s">
        <v>29</v>
      </c>
      <c r="J7" s="21"/>
      <c r="K7" s="21"/>
      <c r="L7" s="22"/>
      <c r="M7" s="24" t="s">
        <v>29</v>
      </c>
      <c r="N7" s="20" t="s">
        <v>165</v>
      </c>
      <c r="O7" s="20" t="s">
        <v>166</v>
      </c>
      <c r="P7" s="20" t="s">
        <v>167</v>
      </c>
      <c r="Q7" s="20" t="s">
        <v>25</v>
      </c>
      <c r="R7" s="20" t="s">
        <v>168</v>
      </c>
      <c r="S7" s="20" t="s">
        <v>169</v>
      </c>
      <c r="T7" s="20" t="s">
        <v>29</v>
      </c>
      <c r="U7" s="20" t="s">
        <v>170</v>
      </c>
      <c r="V7" s="20" t="s">
        <v>171</v>
      </c>
      <c r="W7" s="20"/>
      <c r="X7" s="93" t="s">
        <v>29</v>
      </c>
      <c r="Y7" s="175"/>
      <c r="AA7" s="179"/>
      <c r="AB7" s="178" t="s">
        <v>29</v>
      </c>
      <c r="AC7" s="178" t="s">
        <v>29</v>
      </c>
      <c r="AD7" s="179"/>
      <c r="AE7" s="179"/>
      <c r="AF7" s="179"/>
      <c r="AG7" s="178" t="s">
        <v>29</v>
      </c>
      <c r="AH7" s="178" t="s">
        <v>165</v>
      </c>
      <c r="AJ7" s="22"/>
      <c r="AK7" s="23" t="s">
        <v>29</v>
      </c>
      <c r="AL7" s="24" t="s">
        <v>29</v>
      </c>
      <c r="AM7" s="21"/>
      <c r="AN7" s="21"/>
      <c r="AO7" s="22"/>
      <c r="AP7" s="24" t="s">
        <v>29</v>
      </c>
      <c r="AQ7" t="s">
        <v>70</v>
      </c>
      <c r="AR7" s="54" t="s">
        <v>160</v>
      </c>
      <c r="AS7" s="54" t="s">
        <v>191</v>
      </c>
      <c r="AT7" s="54" t="s">
        <v>192</v>
      </c>
      <c r="AU7" s="54" t="s">
        <v>162</v>
      </c>
      <c r="AV7" s="54" t="s">
        <v>70</v>
      </c>
    </row>
    <row r="8" spans="1:50">
      <c r="A8" s="94">
        <v>1</v>
      </c>
      <c r="B8" s="25">
        <v>2</v>
      </c>
      <c r="C8" s="25">
        <v>4</v>
      </c>
      <c r="D8" s="25">
        <v>5</v>
      </c>
      <c r="E8" s="25">
        <v>6</v>
      </c>
      <c r="F8" s="26">
        <v>7</v>
      </c>
      <c r="G8" s="25">
        <v>8</v>
      </c>
      <c r="H8" s="25">
        <v>9</v>
      </c>
      <c r="I8" s="25">
        <v>10</v>
      </c>
      <c r="J8" s="27">
        <v>11</v>
      </c>
      <c r="K8" s="27">
        <v>12</v>
      </c>
      <c r="L8" s="25">
        <v>13</v>
      </c>
      <c r="M8" s="25">
        <v>14</v>
      </c>
      <c r="N8" s="25">
        <v>15</v>
      </c>
      <c r="O8" s="25">
        <v>16</v>
      </c>
      <c r="P8" s="25">
        <v>17</v>
      </c>
      <c r="Q8" s="25">
        <v>19</v>
      </c>
      <c r="R8" s="25">
        <v>20</v>
      </c>
      <c r="S8" s="25">
        <v>21</v>
      </c>
      <c r="T8" s="25">
        <v>22</v>
      </c>
      <c r="U8" s="25">
        <v>23</v>
      </c>
      <c r="V8" s="27">
        <v>24</v>
      </c>
      <c r="W8" s="27">
        <v>25</v>
      </c>
      <c r="X8" s="303">
        <v>26</v>
      </c>
      <c r="Y8" s="176"/>
      <c r="AA8" s="177">
        <v>1</v>
      </c>
      <c r="AB8" s="177">
        <v>2</v>
      </c>
      <c r="AC8" s="177">
        <v>3</v>
      </c>
      <c r="AD8" s="177">
        <v>4</v>
      </c>
      <c r="AE8" s="177">
        <v>5</v>
      </c>
      <c r="AF8" s="177">
        <v>6</v>
      </c>
      <c r="AG8" s="177">
        <v>7</v>
      </c>
      <c r="AH8" s="177">
        <v>8</v>
      </c>
      <c r="AJ8" s="25">
        <v>8</v>
      </c>
      <c r="AK8" s="25">
        <v>9</v>
      </c>
      <c r="AL8" s="25">
        <v>10</v>
      </c>
      <c r="AM8" s="27">
        <v>11</v>
      </c>
      <c r="AN8" s="27">
        <v>12</v>
      </c>
      <c r="AO8" s="25">
        <v>13</v>
      </c>
      <c r="AP8" s="25">
        <v>14</v>
      </c>
      <c r="AR8" s="44">
        <v>11</v>
      </c>
      <c r="AS8" s="44">
        <v>12</v>
      </c>
      <c r="AT8" s="44">
        <v>13</v>
      </c>
      <c r="AU8" s="44">
        <v>14</v>
      </c>
      <c r="AV8" s="44">
        <v>15</v>
      </c>
    </row>
    <row r="9" spans="1:50" ht="29.25" customHeight="1">
      <c r="A9" s="95">
        <v>1</v>
      </c>
      <c r="B9" s="160" t="s">
        <v>30</v>
      </c>
      <c r="C9" s="28">
        <f t="shared" ref="C9:C27" si="0">SUM(X9+N9)</f>
        <v>12131</v>
      </c>
      <c r="D9" s="28">
        <f>'Lamp. 9'!X9</f>
        <v>8288</v>
      </c>
      <c r="E9" s="32">
        <v>2612</v>
      </c>
      <c r="F9" s="29">
        <f>AH9</f>
        <v>4657</v>
      </c>
      <c r="G9" s="28">
        <f t="shared" ref="G9:M9" si="1">AA9+AJ9</f>
        <v>1065</v>
      </c>
      <c r="H9" s="28">
        <f t="shared" si="1"/>
        <v>786</v>
      </c>
      <c r="I9" s="28">
        <f t="shared" si="1"/>
        <v>674</v>
      </c>
      <c r="J9" s="28">
        <f t="shared" si="1"/>
        <v>168</v>
      </c>
      <c r="K9" s="28">
        <f t="shared" si="1"/>
        <v>1968</v>
      </c>
      <c r="L9" s="28">
        <f t="shared" si="1"/>
        <v>4455</v>
      </c>
      <c r="M9" s="28">
        <f t="shared" si="1"/>
        <v>642</v>
      </c>
      <c r="N9" s="28">
        <f>SUM(G9:M9)</f>
        <v>9758</v>
      </c>
      <c r="O9" s="30">
        <f t="shared" ref="O9:O27" si="2">N9/D9*100</f>
        <v>117.73648648648648</v>
      </c>
      <c r="P9" s="30">
        <f t="shared" ref="P9:P27" si="3">N9/C9*100</f>
        <v>80.438545874206582</v>
      </c>
      <c r="Q9" s="28">
        <f t="shared" ref="Q9:Q26" si="4">G9+H9+I9+K9</f>
        <v>4493</v>
      </c>
      <c r="R9" s="30">
        <f t="shared" ref="R9:R27" si="5">Q9/E9*100</f>
        <v>172.01378254211332</v>
      </c>
      <c r="S9" s="30">
        <f t="shared" ref="S9:S27" si="6">Q9/N9*100</f>
        <v>46.044271367083418</v>
      </c>
      <c r="T9" s="28">
        <f>AR9</f>
        <v>753</v>
      </c>
      <c r="U9" s="31">
        <f>AS9</f>
        <v>691</v>
      </c>
      <c r="V9" s="31">
        <f>AT9</f>
        <v>442</v>
      </c>
      <c r="W9" s="28">
        <f>AU9</f>
        <v>487</v>
      </c>
      <c r="X9" s="96">
        <f>SUM(T9:W9)</f>
        <v>2373</v>
      </c>
      <c r="Y9" s="514">
        <f>X9+20*X9/100</f>
        <v>2847.6</v>
      </c>
      <c r="Z9" s="160" t="s">
        <v>30</v>
      </c>
      <c r="AA9" s="1">
        <v>61</v>
      </c>
      <c r="AB9" s="1">
        <v>107</v>
      </c>
      <c r="AC9" s="1">
        <v>0</v>
      </c>
      <c r="AD9" s="1">
        <v>43</v>
      </c>
      <c r="AE9" s="1">
        <v>181</v>
      </c>
      <c r="AF9" s="1">
        <v>4205</v>
      </c>
      <c r="AG9" s="1">
        <v>60</v>
      </c>
      <c r="AH9" s="1">
        <f>SUM(AA9:AG9)</f>
        <v>4657</v>
      </c>
      <c r="AI9">
        <v>1</v>
      </c>
      <c r="AJ9" s="28">
        <v>1004</v>
      </c>
      <c r="AK9" s="28">
        <v>679</v>
      </c>
      <c r="AL9" s="28">
        <v>674</v>
      </c>
      <c r="AM9" s="28">
        <v>125</v>
      </c>
      <c r="AN9" s="28">
        <v>1787</v>
      </c>
      <c r="AO9" s="28">
        <v>250</v>
      </c>
      <c r="AP9" s="28">
        <v>582</v>
      </c>
      <c r="AQ9" s="46">
        <f>SUM(AJ9:AP9)</f>
        <v>5101</v>
      </c>
      <c r="AR9" s="1">
        <v>753</v>
      </c>
      <c r="AS9" s="1">
        <v>691</v>
      </c>
      <c r="AT9" s="1">
        <v>442</v>
      </c>
      <c r="AU9" s="9">
        <v>487</v>
      </c>
      <c r="AV9" s="1">
        <f>SUM(AR9:AU9)</f>
        <v>2373</v>
      </c>
      <c r="AW9" s="9">
        <v>1</v>
      </c>
      <c r="AX9">
        <f>SUM(AH9+AQ9+AV9)</f>
        <v>12131</v>
      </c>
    </row>
    <row r="10" spans="1:50" ht="29.25" customHeight="1">
      <c r="A10" s="95">
        <v>2</v>
      </c>
      <c r="B10" s="160" t="s">
        <v>172</v>
      </c>
      <c r="C10" s="28">
        <f t="shared" si="0"/>
        <v>15369</v>
      </c>
      <c r="D10" s="28">
        <f>'Lamp. 9'!X10</f>
        <v>8694</v>
      </c>
      <c r="E10" s="32">
        <v>2462</v>
      </c>
      <c r="F10" s="29">
        <f t="shared" ref="F10:F26" si="7">AH10</f>
        <v>6770</v>
      </c>
      <c r="G10" s="28">
        <f t="shared" ref="G10:G26" si="8">AA10+AJ10</f>
        <v>998</v>
      </c>
      <c r="H10" s="28">
        <f t="shared" ref="H10:H26" si="9">AB10+AK10</f>
        <v>848</v>
      </c>
      <c r="I10" s="28">
        <f t="shared" ref="I10:I26" si="10">AC10+AL10</f>
        <v>187</v>
      </c>
      <c r="J10" s="28">
        <f t="shared" ref="J10:J26" si="11">AD10+AM10</f>
        <v>302</v>
      </c>
      <c r="K10" s="28">
        <f t="shared" ref="K10:K26" si="12">AE10+AN10</f>
        <v>1591</v>
      </c>
      <c r="L10" s="28">
        <f t="shared" ref="L10:L26" si="13">AF10+AO10</f>
        <v>6118</v>
      </c>
      <c r="M10" s="28">
        <f t="shared" ref="M10:M26" si="14">AG10+AP10</f>
        <v>1223</v>
      </c>
      <c r="N10" s="28">
        <f t="shared" ref="N10:N26" si="15">SUM(G10:M10)</f>
        <v>11267</v>
      </c>
      <c r="O10" s="30">
        <f t="shared" si="2"/>
        <v>129.59512307338395</v>
      </c>
      <c r="P10" s="30">
        <f t="shared" si="3"/>
        <v>73.309909558201568</v>
      </c>
      <c r="Q10" s="28">
        <f t="shared" si="4"/>
        <v>3624</v>
      </c>
      <c r="R10" s="30">
        <f t="shared" si="5"/>
        <v>147.1974004874086</v>
      </c>
      <c r="S10" s="30">
        <f t="shared" si="6"/>
        <v>32.164728854175912</v>
      </c>
      <c r="T10" s="28">
        <f t="shared" ref="T10:T27" si="16">AR10</f>
        <v>503</v>
      </c>
      <c r="U10" s="31">
        <f t="shared" ref="U10:U27" si="17">AS10</f>
        <v>1383</v>
      </c>
      <c r="V10" s="31">
        <f t="shared" ref="V10:V27" si="18">AT10</f>
        <v>1014</v>
      </c>
      <c r="W10" s="28">
        <f t="shared" ref="W10:W27" si="19">AU10</f>
        <v>1202</v>
      </c>
      <c r="X10" s="96">
        <f t="shared" ref="X10:X26" si="20">SUM(T10:W10)</f>
        <v>4102</v>
      </c>
      <c r="Y10" s="514">
        <f>X10+20*X10/100</f>
        <v>4922.3999999999996</v>
      </c>
      <c r="Z10" s="160" t="s">
        <v>172</v>
      </c>
      <c r="AA10" s="1">
        <v>258</v>
      </c>
      <c r="AB10" s="1">
        <v>131</v>
      </c>
      <c r="AC10" s="1">
        <v>73</v>
      </c>
      <c r="AD10" s="1">
        <v>160</v>
      </c>
      <c r="AE10" s="1">
        <v>189</v>
      </c>
      <c r="AF10" s="1">
        <v>5613</v>
      </c>
      <c r="AG10" s="1">
        <v>346</v>
      </c>
      <c r="AH10" s="1">
        <f>SUM(AA10:AG10)</f>
        <v>6770</v>
      </c>
      <c r="AI10">
        <v>2</v>
      </c>
      <c r="AJ10" s="28">
        <v>740</v>
      </c>
      <c r="AK10" s="28">
        <v>717</v>
      </c>
      <c r="AL10" s="28">
        <v>114</v>
      </c>
      <c r="AM10" s="28">
        <v>142</v>
      </c>
      <c r="AN10" s="28">
        <v>1402</v>
      </c>
      <c r="AO10" s="28">
        <v>505</v>
      </c>
      <c r="AP10" s="28">
        <v>877</v>
      </c>
      <c r="AQ10" s="46">
        <f>SUM(AJ10:AP10)</f>
        <v>4497</v>
      </c>
      <c r="AR10" s="1">
        <v>503</v>
      </c>
      <c r="AS10" s="1">
        <v>1383</v>
      </c>
      <c r="AT10" s="1">
        <v>1014</v>
      </c>
      <c r="AU10" s="1">
        <v>1202</v>
      </c>
      <c r="AV10" s="1">
        <f>SUM(AR10:AU10)</f>
        <v>4102</v>
      </c>
      <c r="AW10" s="9">
        <v>2</v>
      </c>
      <c r="AX10">
        <f t="shared" ref="AX10:AX26" si="21">SUM(AH10+AQ10+AV10)</f>
        <v>15369</v>
      </c>
    </row>
    <row r="11" spans="1:50" ht="29.25" customHeight="1">
      <c r="A11" s="95">
        <v>3</v>
      </c>
      <c r="B11" s="160" t="s">
        <v>32</v>
      </c>
      <c r="C11" s="28">
        <f t="shared" si="0"/>
        <v>11007</v>
      </c>
      <c r="D11" s="28">
        <f>'Lamp. 9'!X11</f>
        <v>7767</v>
      </c>
      <c r="E11" s="32">
        <v>2027</v>
      </c>
      <c r="F11" s="29">
        <f t="shared" si="7"/>
        <v>4333</v>
      </c>
      <c r="G11" s="28">
        <f t="shared" si="8"/>
        <v>572</v>
      </c>
      <c r="H11" s="28">
        <f t="shared" si="9"/>
        <v>508</v>
      </c>
      <c r="I11" s="28">
        <f t="shared" si="10"/>
        <v>43</v>
      </c>
      <c r="J11" s="28">
        <f t="shared" si="11"/>
        <v>261</v>
      </c>
      <c r="K11" s="28">
        <f t="shared" si="12"/>
        <v>1589</v>
      </c>
      <c r="L11" s="28">
        <f t="shared" si="13"/>
        <v>3896</v>
      </c>
      <c r="M11" s="28">
        <f t="shared" si="14"/>
        <v>1711</v>
      </c>
      <c r="N11" s="28">
        <f t="shared" si="15"/>
        <v>8580</v>
      </c>
      <c r="O11" s="30">
        <f t="shared" si="2"/>
        <v>110.4673619157976</v>
      </c>
      <c r="P11" s="30">
        <f t="shared" si="3"/>
        <v>77.950395203052608</v>
      </c>
      <c r="Q11" s="28">
        <f t="shared" si="4"/>
        <v>2712</v>
      </c>
      <c r="R11" s="30">
        <f t="shared" si="5"/>
        <v>133.7937839171189</v>
      </c>
      <c r="S11" s="30">
        <f t="shared" si="6"/>
        <v>31.608391608391607</v>
      </c>
      <c r="T11" s="28">
        <f t="shared" si="16"/>
        <v>338</v>
      </c>
      <c r="U11" s="31">
        <f t="shared" si="17"/>
        <v>859</v>
      </c>
      <c r="V11" s="31">
        <f t="shared" si="18"/>
        <v>495</v>
      </c>
      <c r="W11" s="28">
        <f t="shared" si="19"/>
        <v>735</v>
      </c>
      <c r="X11" s="96">
        <f t="shared" si="20"/>
        <v>2427</v>
      </c>
      <c r="Y11" s="514">
        <f>X11+20*X11/100</f>
        <v>2912.4</v>
      </c>
      <c r="Z11" s="160" t="s">
        <v>32</v>
      </c>
      <c r="AA11" s="1">
        <v>139</v>
      </c>
      <c r="AB11" s="1">
        <v>74</v>
      </c>
      <c r="AC11" s="1">
        <v>0</v>
      </c>
      <c r="AD11" s="1">
        <v>104</v>
      </c>
      <c r="AE11" s="1">
        <v>226</v>
      </c>
      <c r="AF11" s="1">
        <v>3723</v>
      </c>
      <c r="AG11" s="1">
        <v>67</v>
      </c>
      <c r="AH11" s="1">
        <f t="shared" ref="AH11:AH26" si="22">SUM(AA11:AG11)</f>
        <v>4333</v>
      </c>
      <c r="AI11">
        <v>3</v>
      </c>
      <c r="AJ11" s="28">
        <v>433</v>
      </c>
      <c r="AK11" s="28">
        <v>434</v>
      </c>
      <c r="AL11" s="28">
        <v>43</v>
      </c>
      <c r="AM11" s="28">
        <v>157</v>
      </c>
      <c r="AN11" s="28">
        <v>1363</v>
      </c>
      <c r="AO11" s="28">
        <v>173</v>
      </c>
      <c r="AP11" s="28">
        <v>1644</v>
      </c>
      <c r="AQ11" s="46">
        <f>SUM(AJ11:AP11)</f>
        <v>4247</v>
      </c>
      <c r="AR11" s="1">
        <v>338</v>
      </c>
      <c r="AS11" s="1">
        <v>859</v>
      </c>
      <c r="AT11" s="1">
        <v>495</v>
      </c>
      <c r="AU11" s="1">
        <v>735</v>
      </c>
      <c r="AV11" s="1">
        <f t="shared" ref="AV11:AV26" si="23">SUM(AR11:AU11)</f>
        <v>2427</v>
      </c>
      <c r="AW11" s="9">
        <v>3</v>
      </c>
      <c r="AX11">
        <f t="shared" si="21"/>
        <v>11007</v>
      </c>
    </row>
    <row r="12" spans="1:50" ht="29.25" customHeight="1">
      <c r="A12" s="95">
        <v>4</v>
      </c>
      <c r="B12" s="160" t="s">
        <v>33</v>
      </c>
      <c r="C12" s="28">
        <f t="shared" si="0"/>
        <v>12135</v>
      </c>
      <c r="D12" s="28">
        <f>'Lamp. 9'!X12</f>
        <v>8311</v>
      </c>
      <c r="E12" s="32">
        <v>3069</v>
      </c>
      <c r="F12" s="29">
        <f t="shared" si="7"/>
        <v>4600</v>
      </c>
      <c r="G12" s="28">
        <f t="shared" si="8"/>
        <v>996</v>
      </c>
      <c r="H12" s="28">
        <f t="shared" si="9"/>
        <v>620</v>
      </c>
      <c r="I12" s="28">
        <f t="shared" si="10"/>
        <v>166</v>
      </c>
      <c r="J12" s="28">
        <f t="shared" si="11"/>
        <v>242</v>
      </c>
      <c r="K12" s="28">
        <f t="shared" si="12"/>
        <v>2254</v>
      </c>
      <c r="L12" s="28">
        <f t="shared" si="13"/>
        <v>3977</v>
      </c>
      <c r="M12" s="28">
        <f t="shared" si="14"/>
        <v>1409</v>
      </c>
      <c r="N12" s="28">
        <f t="shared" si="15"/>
        <v>9664</v>
      </c>
      <c r="O12" s="30">
        <f t="shared" si="2"/>
        <v>116.27962940681024</v>
      </c>
      <c r="P12" s="30">
        <f t="shared" si="3"/>
        <v>79.637412443345696</v>
      </c>
      <c r="Q12" s="28">
        <f t="shared" si="4"/>
        <v>4036</v>
      </c>
      <c r="R12" s="30">
        <f t="shared" si="5"/>
        <v>131.50863473444119</v>
      </c>
      <c r="S12" s="30">
        <f t="shared" si="6"/>
        <v>41.763245033112582</v>
      </c>
      <c r="T12" s="28">
        <f t="shared" si="16"/>
        <v>495</v>
      </c>
      <c r="U12" s="31">
        <f t="shared" si="17"/>
        <v>823</v>
      </c>
      <c r="V12" s="31">
        <f t="shared" si="18"/>
        <v>565</v>
      </c>
      <c r="W12" s="28">
        <f t="shared" si="19"/>
        <v>588</v>
      </c>
      <c r="X12" s="96">
        <f t="shared" si="20"/>
        <v>2471</v>
      </c>
      <c r="Y12" s="514">
        <f>X12+19*X12/100</f>
        <v>2940.49</v>
      </c>
      <c r="Z12" s="160" t="s">
        <v>33</v>
      </c>
      <c r="AA12" s="1">
        <v>252</v>
      </c>
      <c r="AB12" s="1">
        <v>158</v>
      </c>
      <c r="AC12" s="1">
        <v>0</v>
      </c>
      <c r="AD12" s="1">
        <v>137</v>
      </c>
      <c r="AE12" s="1">
        <v>723</v>
      </c>
      <c r="AF12" s="1">
        <v>3016</v>
      </c>
      <c r="AG12" s="1">
        <v>314</v>
      </c>
      <c r="AH12" s="1">
        <f t="shared" si="22"/>
        <v>4600</v>
      </c>
      <c r="AI12">
        <v>4</v>
      </c>
      <c r="AJ12" s="28">
        <v>744</v>
      </c>
      <c r="AK12" s="28">
        <v>462</v>
      </c>
      <c r="AL12" s="28">
        <v>166</v>
      </c>
      <c r="AM12" s="28">
        <v>105</v>
      </c>
      <c r="AN12" s="28">
        <v>1531</v>
      </c>
      <c r="AO12" s="28">
        <v>961</v>
      </c>
      <c r="AP12" s="28">
        <v>1095</v>
      </c>
      <c r="AQ12" s="46">
        <f>SUM(AJ12:AP12)</f>
        <v>5064</v>
      </c>
      <c r="AR12" s="1">
        <v>495</v>
      </c>
      <c r="AS12" s="1">
        <v>823</v>
      </c>
      <c r="AT12" s="1">
        <v>565</v>
      </c>
      <c r="AU12" s="1">
        <v>588</v>
      </c>
      <c r="AV12" s="1">
        <f t="shared" si="23"/>
        <v>2471</v>
      </c>
      <c r="AW12" s="9">
        <v>4</v>
      </c>
      <c r="AX12">
        <f t="shared" si="21"/>
        <v>12135</v>
      </c>
    </row>
    <row r="13" spans="1:50" ht="29.25" customHeight="1">
      <c r="A13" s="95">
        <v>5</v>
      </c>
      <c r="B13" s="160" t="s">
        <v>34</v>
      </c>
      <c r="C13" s="28">
        <f t="shared" si="0"/>
        <v>10380</v>
      </c>
      <c r="D13" s="28">
        <f>'Lamp. 9'!X13</f>
        <v>6442</v>
      </c>
      <c r="E13" s="32">
        <v>1866</v>
      </c>
      <c r="F13" s="29">
        <f t="shared" si="7"/>
        <v>4752</v>
      </c>
      <c r="G13" s="28">
        <f t="shared" si="8"/>
        <v>1025</v>
      </c>
      <c r="H13" s="28">
        <f t="shared" si="9"/>
        <v>843</v>
      </c>
      <c r="I13" s="28">
        <f t="shared" si="10"/>
        <v>43</v>
      </c>
      <c r="J13" s="28">
        <f t="shared" si="11"/>
        <v>537</v>
      </c>
      <c r="K13" s="28">
        <f t="shared" si="12"/>
        <v>293</v>
      </c>
      <c r="L13" s="28">
        <f t="shared" si="13"/>
        <v>4097</v>
      </c>
      <c r="M13" s="28">
        <f t="shared" si="14"/>
        <v>1309</v>
      </c>
      <c r="N13" s="28">
        <f t="shared" si="15"/>
        <v>8147</v>
      </c>
      <c r="O13" s="30">
        <f t="shared" si="2"/>
        <v>126.46693573424402</v>
      </c>
      <c r="P13" s="30">
        <f t="shared" si="3"/>
        <v>78.48747591522158</v>
      </c>
      <c r="Q13" s="28">
        <f t="shared" si="4"/>
        <v>2204</v>
      </c>
      <c r="R13" s="30">
        <f t="shared" si="5"/>
        <v>118.11361200428725</v>
      </c>
      <c r="S13" s="30">
        <f t="shared" si="6"/>
        <v>27.052902909046274</v>
      </c>
      <c r="T13" s="28">
        <f t="shared" si="16"/>
        <v>292</v>
      </c>
      <c r="U13" s="31">
        <f t="shared" si="17"/>
        <v>934</v>
      </c>
      <c r="V13" s="31">
        <f t="shared" si="18"/>
        <v>476</v>
      </c>
      <c r="W13" s="28">
        <f t="shared" si="19"/>
        <v>531</v>
      </c>
      <c r="X13" s="96">
        <f t="shared" si="20"/>
        <v>2233</v>
      </c>
      <c r="Y13" s="514">
        <f t="shared" ref="Y13:Y27" si="24">X13+19*X13/100</f>
        <v>2657.27</v>
      </c>
      <c r="Z13" s="160" t="s">
        <v>34</v>
      </c>
      <c r="AA13" s="1">
        <v>463</v>
      </c>
      <c r="AB13" s="1">
        <v>148</v>
      </c>
      <c r="AC13" s="1">
        <v>4</v>
      </c>
      <c r="AD13" s="1">
        <v>361</v>
      </c>
      <c r="AE13" s="1">
        <v>76</v>
      </c>
      <c r="AF13" s="1">
        <v>3061</v>
      </c>
      <c r="AG13" s="1">
        <v>639</v>
      </c>
      <c r="AH13" s="1">
        <f t="shared" si="22"/>
        <v>4752</v>
      </c>
      <c r="AI13">
        <v>5</v>
      </c>
      <c r="AJ13" s="28">
        <v>562</v>
      </c>
      <c r="AK13" s="28">
        <v>695</v>
      </c>
      <c r="AL13" s="28">
        <v>39</v>
      </c>
      <c r="AM13" s="28">
        <v>176</v>
      </c>
      <c r="AN13" s="28">
        <v>217</v>
      </c>
      <c r="AO13" s="28">
        <v>1036</v>
      </c>
      <c r="AP13" s="28">
        <v>670</v>
      </c>
      <c r="AQ13" s="46">
        <f t="shared" ref="AQ13:AQ26" si="25">SUM(AJ13:AP13)</f>
        <v>3395</v>
      </c>
      <c r="AR13" s="1">
        <v>292</v>
      </c>
      <c r="AS13" s="1">
        <v>934</v>
      </c>
      <c r="AT13" s="1">
        <v>476</v>
      </c>
      <c r="AU13" s="1">
        <v>531</v>
      </c>
      <c r="AV13" s="1">
        <f t="shared" si="23"/>
        <v>2233</v>
      </c>
      <c r="AW13" s="9">
        <v>5</v>
      </c>
      <c r="AX13">
        <f t="shared" si="21"/>
        <v>10380</v>
      </c>
    </row>
    <row r="14" spans="1:50" ht="29.25" customHeight="1">
      <c r="A14" s="95">
        <v>6</v>
      </c>
      <c r="B14" s="160" t="s">
        <v>35</v>
      </c>
      <c r="C14" s="28">
        <f t="shared" si="0"/>
        <v>9862</v>
      </c>
      <c r="D14" s="28">
        <f>'Lamp. 9'!X14</f>
        <v>6099</v>
      </c>
      <c r="E14" s="32">
        <v>1808</v>
      </c>
      <c r="F14" s="29">
        <f t="shared" si="7"/>
        <v>4903</v>
      </c>
      <c r="G14" s="28">
        <f t="shared" si="8"/>
        <v>1174</v>
      </c>
      <c r="H14" s="28">
        <f t="shared" si="9"/>
        <v>584</v>
      </c>
      <c r="I14" s="28">
        <f t="shared" si="10"/>
        <v>135</v>
      </c>
      <c r="J14" s="28">
        <f t="shared" si="11"/>
        <v>442</v>
      </c>
      <c r="K14" s="28">
        <f t="shared" si="12"/>
        <v>255</v>
      </c>
      <c r="L14" s="28">
        <f t="shared" si="13"/>
        <v>4075</v>
      </c>
      <c r="M14" s="28">
        <f t="shared" si="14"/>
        <v>978</v>
      </c>
      <c r="N14" s="28">
        <f t="shared" si="15"/>
        <v>7643</v>
      </c>
      <c r="O14" s="30">
        <f t="shared" si="2"/>
        <v>125.31562551237907</v>
      </c>
      <c r="P14" s="30">
        <f t="shared" si="3"/>
        <v>77.499493003447569</v>
      </c>
      <c r="Q14" s="28">
        <f t="shared" si="4"/>
        <v>2148</v>
      </c>
      <c r="R14" s="30">
        <f t="shared" si="5"/>
        <v>118.80530973451326</v>
      </c>
      <c r="S14" s="30">
        <f t="shared" si="6"/>
        <v>28.104147586026428</v>
      </c>
      <c r="T14" s="28">
        <f t="shared" si="16"/>
        <v>381</v>
      </c>
      <c r="U14" s="31">
        <f t="shared" si="17"/>
        <v>1149</v>
      </c>
      <c r="V14" s="31">
        <f t="shared" si="18"/>
        <v>438</v>
      </c>
      <c r="W14" s="28">
        <f t="shared" si="19"/>
        <v>251</v>
      </c>
      <c r="X14" s="96">
        <f t="shared" si="20"/>
        <v>2219</v>
      </c>
      <c r="Y14" s="514">
        <f t="shared" si="24"/>
        <v>2640.61</v>
      </c>
      <c r="Z14" s="160" t="s">
        <v>35</v>
      </c>
      <c r="AA14" s="1">
        <v>208</v>
      </c>
      <c r="AB14" s="1">
        <v>51</v>
      </c>
      <c r="AC14" s="1">
        <v>0</v>
      </c>
      <c r="AD14" s="1">
        <v>339</v>
      </c>
      <c r="AE14" s="1">
        <v>49</v>
      </c>
      <c r="AF14" s="1">
        <v>3956</v>
      </c>
      <c r="AG14" s="1">
        <v>300</v>
      </c>
      <c r="AH14" s="1">
        <f t="shared" si="22"/>
        <v>4903</v>
      </c>
      <c r="AI14">
        <v>6</v>
      </c>
      <c r="AJ14" s="28">
        <v>966</v>
      </c>
      <c r="AK14" s="28">
        <v>533</v>
      </c>
      <c r="AL14" s="28">
        <v>135</v>
      </c>
      <c r="AM14" s="28">
        <v>103</v>
      </c>
      <c r="AN14" s="28">
        <v>206</v>
      </c>
      <c r="AO14" s="28">
        <v>119</v>
      </c>
      <c r="AP14" s="28">
        <v>678</v>
      </c>
      <c r="AQ14" s="46">
        <f t="shared" si="25"/>
        <v>2740</v>
      </c>
      <c r="AR14" s="1">
        <v>381</v>
      </c>
      <c r="AS14" s="1">
        <v>1149</v>
      </c>
      <c r="AT14" s="1">
        <v>438</v>
      </c>
      <c r="AU14" s="1">
        <v>251</v>
      </c>
      <c r="AV14" s="1">
        <f t="shared" si="23"/>
        <v>2219</v>
      </c>
      <c r="AW14" s="9">
        <v>6</v>
      </c>
      <c r="AX14">
        <f t="shared" si="21"/>
        <v>9862</v>
      </c>
    </row>
    <row r="15" spans="1:50" ht="29.25" customHeight="1">
      <c r="A15" s="95">
        <v>7</v>
      </c>
      <c r="B15" s="160" t="s">
        <v>36</v>
      </c>
      <c r="C15" s="28">
        <f t="shared" si="0"/>
        <v>12415</v>
      </c>
      <c r="D15" s="28">
        <f>'Lamp. 9'!X15</f>
        <v>7620</v>
      </c>
      <c r="E15" s="32">
        <v>1951</v>
      </c>
      <c r="F15" s="29">
        <f t="shared" si="7"/>
        <v>6692</v>
      </c>
      <c r="G15" s="28">
        <f t="shared" si="8"/>
        <v>621</v>
      </c>
      <c r="H15" s="28">
        <f t="shared" si="9"/>
        <v>753</v>
      </c>
      <c r="I15" s="28">
        <f t="shared" si="10"/>
        <v>66</v>
      </c>
      <c r="J15" s="28">
        <f t="shared" si="11"/>
        <v>193</v>
      </c>
      <c r="K15" s="28">
        <f t="shared" si="12"/>
        <v>970</v>
      </c>
      <c r="L15" s="28">
        <f t="shared" si="13"/>
        <v>6427</v>
      </c>
      <c r="M15" s="28">
        <f t="shared" si="14"/>
        <v>821</v>
      </c>
      <c r="N15" s="28">
        <f t="shared" si="15"/>
        <v>9851</v>
      </c>
      <c r="O15" s="30">
        <f t="shared" si="2"/>
        <v>129.27821522309711</v>
      </c>
      <c r="P15" s="30">
        <f t="shared" si="3"/>
        <v>79.347563431333072</v>
      </c>
      <c r="Q15" s="28">
        <f t="shared" si="4"/>
        <v>2410</v>
      </c>
      <c r="R15" s="30">
        <f t="shared" si="5"/>
        <v>123.52639671963095</v>
      </c>
      <c r="S15" s="30">
        <f t="shared" si="6"/>
        <v>24.464521368388997</v>
      </c>
      <c r="T15" s="28">
        <f t="shared" si="16"/>
        <v>496</v>
      </c>
      <c r="U15" s="31">
        <f t="shared" si="17"/>
        <v>874</v>
      </c>
      <c r="V15" s="31">
        <f t="shared" si="18"/>
        <v>534</v>
      </c>
      <c r="W15" s="28">
        <f t="shared" si="19"/>
        <v>660</v>
      </c>
      <c r="X15" s="96">
        <f t="shared" si="20"/>
        <v>2564</v>
      </c>
      <c r="Y15" s="514">
        <f t="shared" si="24"/>
        <v>3051.16</v>
      </c>
      <c r="Z15" s="160" t="s">
        <v>36</v>
      </c>
      <c r="AA15" s="1">
        <v>48</v>
      </c>
      <c r="AB15" s="1">
        <v>26</v>
      </c>
      <c r="AC15" s="1">
        <v>0</v>
      </c>
      <c r="AD15" s="1">
        <v>34</v>
      </c>
      <c r="AE15" s="1">
        <v>86</v>
      </c>
      <c r="AF15" s="1">
        <v>6427</v>
      </c>
      <c r="AG15" s="1">
        <v>71</v>
      </c>
      <c r="AH15" s="1">
        <f t="shared" si="22"/>
        <v>6692</v>
      </c>
      <c r="AI15">
        <v>7</v>
      </c>
      <c r="AJ15" s="28">
        <v>573</v>
      </c>
      <c r="AK15" s="28">
        <v>727</v>
      </c>
      <c r="AL15" s="28">
        <v>66</v>
      </c>
      <c r="AM15" s="28">
        <v>159</v>
      </c>
      <c r="AN15" s="28">
        <v>884</v>
      </c>
      <c r="AO15" s="28">
        <v>0</v>
      </c>
      <c r="AP15" s="28">
        <v>750</v>
      </c>
      <c r="AQ15" s="46">
        <f t="shared" si="25"/>
        <v>3159</v>
      </c>
      <c r="AR15" s="1">
        <v>496</v>
      </c>
      <c r="AS15" s="1">
        <v>874</v>
      </c>
      <c r="AT15" s="1">
        <v>534</v>
      </c>
      <c r="AU15" s="1">
        <v>660</v>
      </c>
      <c r="AV15" s="1">
        <f t="shared" si="23"/>
        <v>2564</v>
      </c>
      <c r="AW15" s="9">
        <v>7</v>
      </c>
      <c r="AX15">
        <f t="shared" si="21"/>
        <v>12415</v>
      </c>
    </row>
    <row r="16" spans="1:50" ht="29.25" customHeight="1">
      <c r="A16" s="95">
        <v>8</v>
      </c>
      <c r="B16" s="160" t="s">
        <v>37</v>
      </c>
      <c r="C16" s="28">
        <f t="shared" si="0"/>
        <v>14565</v>
      </c>
      <c r="D16" s="28">
        <f>'Lamp. 9'!X16</f>
        <v>9098</v>
      </c>
      <c r="E16" s="32">
        <v>2423</v>
      </c>
      <c r="F16" s="29">
        <f t="shared" si="7"/>
        <v>5282</v>
      </c>
      <c r="G16" s="28">
        <f t="shared" si="8"/>
        <v>794</v>
      </c>
      <c r="H16" s="28">
        <f t="shared" si="9"/>
        <v>641</v>
      </c>
      <c r="I16" s="28">
        <f t="shared" si="10"/>
        <v>204</v>
      </c>
      <c r="J16" s="28">
        <f t="shared" si="11"/>
        <v>468</v>
      </c>
      <c r="K16" s="28">
        <f t="shared" si="12"/>
        <v>2021</v>
      </c>
      <c r="L16" s="28">
        <f t="shared" si="13"/>
        <v>5897</v>
      </c>
      <c r="M16" s="28">
        <f t="shared" si="14"/>
        <v>1212</v>
      </c>
      <c r="N16" s="28">
        <f t="shared" si="15"/>
        <v>11237</v>
      </c>
      <c r="O16" s="30">
        <f t="shared" si="2"/>
        <v>123.51066168388655</v>
      </c>
      <c r="P16" s="30">
        <f t="shared" si="3"/>
        <v>77.150703741846897</v>
      </c>
      <c r="Q16" s="28">
        <f t="shared" si="4"/>
        <v>3660</v>
      </c>
      <c r="R16" s="30">
        <f t="shared" si="5"/>
        <v>151.05241436236071</v>
      </c>
      <c r="S16" s="30">
        <f t="shared" si="6"/>
        <v>32.570970899706325</v>
      </c>
      <c r="T16" s="28">
        <f t="shared" si="16"/>
        <v>598</v>
      </c>
      <c r="U16" s="31">
        <f t="shared" si="17"/>
        <v>1292</v>
      </c>
      <c r="V16" s="31">
        <f t="shared" si="18"/>
        <v>618</v>
      </c>
      <c r="W16" s="28">
        <f t="shared" si="19"/>
        <v>820</v>
      </c>
      <c r="X16" s="96">
        <f t="shared" si="20"/>
        <v>3328</v>
      </c>
      <c r="Y16" s="514">
        <f t="shared" si="24"/>
        <v>3960.32</v>
      </c>
      <c r="Z16" s="160" t="s">
        <v>37</v>
      </c>
      <c r="AA16" s="1">
        <v>105</v>
      </c>
      <c r="AB16" s="1">
        <v>92</v>
      </c>
      <c r="AC16" s="1">
        <v>0</v>
      </c>
      <c r="AD16" s="1">
        <v>31</v>
      </c>
      <c r="AE16" s="1">
        <v>108</v>
      </c>
      <c r="AF16" s="1">
        <v>4900</v>
      </c>
      <c r="AG16" s="1">
        <v>46</v>
      </c>
      <c r="AH16" s="1">
        <f t="shared" si="22"/>
        <v>5282</v>
      </c>
      <c r="AI16">
        <v>8</v>
      </c>
      <c r="AJ16" s="28">
        <v>689</v>
      </c>
      <c r="AK16" s="28">
        <v>549</v>
      </c>
      <c r="AL16" s="28">
        <v>204</v>
      </c>
      <c r="AM16" s="28">
        <v>437</v>
      </c>
      <c r="AN16" s="28">
        <v>1913</v>
      </c>
      <c r="AO16" s="28">
        <v>997</v>
      </c>
      <c r="AP16" s="28">
        <v>1166</v>
      </c>
      <c r="AQ16" s="46">
        <f t="shared" si="25"/>
        <v>5955</v>
      </c>
      <c r="AR16" s="1">
        <v>598</v>
      </c>
      <c r="AS16" s="1">
        <v>1292</v>
      </c>
      <c r="AT16" s="1">
        <v>618</v>
      </c>
      <c r="AU16" s="1">
        <v>820</v>
      </c>
      <c r="AV16" s="1">
        <f t="shared" si="23"/>
        <v>3328</v>
      </c>
      <c r="AW16" s="9">
        <v>8</v>
      </c>
      <c r="AX16">
        <f t="shared" si="21"/>
        <v>14565</v>
      </c>
    </row>
    <row r="17" spans="1:55" ht="29.25" customHeight="1">
      <c r="A17" s="499">
        <v>9</v>
      </c>
      <c r="B17" s="160" t="s">
        <v>38</v>
      </c>
      <c r="C17" s="28">
        <f t="shared" si="0"/>
        <v>9830</v>
      </c>
      <c r="D17" s="28">
        <f>'Lamp. 9'!X17</f>
        <v>6057</v>
      </c>
      <c r="E17" s="32">
        <v>1846</v>
      </c>
      <c r="F17" s="29">
        <f t="shared" si="7"/>
        <v>4863</v>
      </c>
      <c r="G17" s="28">
        <f t="shared" si="8"/>
        <v>1091</v>
      </c>
      <c r="H17" s="28">
        <f t="shared" si="9"/>
        <v>496</v>
      </c>
      <c r="I17" s="28">
        <f t="shared" si="10"/>
        <v>93</v>
      </c>
      <c r="J17" s="28">
        <f t="shared" si="11"/>
        <v>157</v>
      </c>
      <c r="K17" s="28">
        <f t="shared" si="12"/>
        <v>765</v>
      </c>
      <c r="L17" s="28">
        <f t="shared" si="13"/>
        <v>4360</v>
      </c>
      <c r="M17" s="28">
        <f t="shared" si="14"/>
        <v>626</v>
      </c>
      <c r="N17" s="28">
        <f t="shared" si="15"/>
        <v>7588</v>
      </c>
      <c r="O17" s="30">
        <f t="shared" si="2"/>
        <v>125.27653954102691</v>
      </c>
      <c r="P17" s="30">
        <f t="shared" si="3"/>
        <v>77.192268565615464</v>
      </c>
      <c r="Q17" s="28">
        <f t="shared" si="4"/>
        <v>2445</v>
      </c>
      <c r="R17" s="30">
        <f t="shared" si="5"/>
        <v>132.44853737811485</v>
      </c>
      <c r="S17" s="30">
        <f t="shared" si="6"/>
        <v>32.221929362150767</v>
      </c>
      <c r="T17" s="28">
        <f t="shared" si="16"/>
        <v>376</v>
      </c>
      <c r="U17" s="31">
        <f t="shared" si="17"/>
        <v>806</v>
      </c>
      <c r="V17" s="31">
        <f t="shared" si="18"/>
        <v>404</v>
      </c>
      <c r="W17" s="28">
        <f t="shared" si="19"/>
        <v>656</v>
      </c>
      <c r="X17" s="96">
        <f t="shared" si="20"/>
        <v>2242</v>
      </c>
      <c r="Y17" s="514">
        <f t="shared" si="24"/>
        <v>2667.98</v>
      </c>
      <c r="Z17" s="160" t="s">
        <v>38</v>
      </c>
      <c r="AA17" s="1">
        <v>325</v>
      </c>
      <c r="AB17" s="1">
        <v>67</v>
      </c>
      <c r="AC17" s="1">
        <v>0</v>
      </c>
      <c r="AD17" s="1">
        <v>92</v>
      </c>
      <c r="AE17" s="1">
        <v>83</v>
      </c>
      <c r="AF17" s="1">
        <v>4054</v>
      </c>
      <c r="AG17" s="1">
        <v>242</v>
      </c>
      <c r="AH17" s="1">
        <f t="shared" si="22"/>
        <v>4863</v>
      </c>
      <c r="AI17">
        <v>9</v>
      </c>
      <c r="AJ17" s="28">
        <v>766</v>
      </c>
      <c r="AK17" s="28">
        <v>429</v>
      </c>
      <c r="AL17" s="28">
        <v>93</v>
      </c>
      <c r="AM17" s="28">
        <v>65</v>
      </c>
      <c r="AN17" s="28">
        <v>682</v>
      </c>
      <c r="AO17" s="28">
        <v>306</v>
      </c>
      <c r="AP17" s="28">
        <v>384</v>
      </c>
      <c r="AQ17" s="46">
        <f t="shared" si="25"/>
        <v>2725</v>
      </c>
      <c r="AR17" s="1">
        <v>376</v>
      </c>
      <c r="AS17" s="1">
        <v>806</v>
      </c>
      <c r="AT17" s="1">
        <v>404</v>
      </c>
      <c r="AU17" s="1">
        <v>656</v>
      </c>
      <c r="AV17" s="1">
        <f t="shared" si="23"/>
        <v>2242</v>
      </c>
      <c r="AW17" s="9">
        <v>9</v>
      </c>
      <c r="AX17">
        <f t="shared" si="21"/>
        <v>9830</v>
      </c>
    </row>
    <row r="18" spans="1:55" ht="29.25" customHeight="1">
      <c r="A18" s="95">
        <v>10</v>
      </c>
      <c r="B18" s="160" t="s">
        <v>39</v>
      </c>
      <c r="C18" s="28">
        <f t="shared" si="0"/>
        <v>10073</v>
      </c>
      <c r="D18" s="28">
        <f>'Lamp. 9'!X18</f>
        <v>6196</v>
      </c>
      <c r="E18" s="32">
        <v>1812</v>
      </c>
      <c r="F18" s="29">
        <f t="shared" si="7"/>
        <v>4066</v>
      </c>
      <c r="G18" s="28">
        <f t="shared" si="8"/>
        <v>647</v>
      </c>
      <c r="H18" s="28">
        <f t="shared" si="9"/>
        <v>731</v>
      </c>
      <c r="I18" s="28">
        <f t="shared" si="10"/>
        <v>229</v>
      </c>
      <c r="J18" s="28">
        <f t="shared" si="11"/>
        <v>335</v>
      </c>
      <c r="K18" s="28">
        <f t="shared" si="12"/>
        <v>569</v>
      </c>
      <c r="L18" s="28">
        <f t="shared" si="13"/>
        <v>4764</v>
      </c>
      <c r="M18" s="28">
        <f t="shared" si="14"/>
        <v>707</v>
      </c>
      <c r="N18" s="28">
        <f t="shared" si="15"/>
        <v>7982</v>
      </c>
      <c r="O18" s="30">
        <f t="shared" si="2"/>
        <v>128.82504841833443</v>
      </c>
      <c r="P18" s="30">
        <f t="shared" si="3"/>
        <v>79.241536781495086</v>
      </c>
      <c r="Q18" s="28">
        <f t="shared" si="4"/>
        <v>2176</v>
      </c>
      <c r="R18" s="30">
        <f t="shared" si="5"/>
        <v>120.08830022075054</v>
      </c>
      <c r="S18" s="30">
        <f t="shared" si="6"/>
        <v>27.261338010523676</v>
      </c>
      <c r="T18" s="28">
        <f t="shared" si="16"/>
        <v>444</v>
      </c>
      <c r="U18" s="31">
        <f t="shared" si="17"/>
        <v>749</v>
      </c>
      <c r="V18" s="31">
        <f t="shared" si="18"/>
        <v>482</v>
      </c>
      <c r="W18" s="28">
        <f t="shared" si="19"/>
        <v>416</v>
      </c>
      <c r="X18" s="96">
        <f t="shared" si="20"/>
        <v>2091</v>
      </c>
      <c r="Y18" s="514">
        <f t="shared" si="24"/>
        <v>2488.29</v>
      </c>
      <c r="Z18" s="160" t="s">
        <v>39</v>
      </c>
      <c r="AA18" s="1">
        <v>88</v>
      </c>
      <c r="AB18" s="1">
        <v>33</v>
      </c>
      <c r="AC18" s="1">
        <v>1</v>
      </c>
      <c r="AD18" s="1">
        <v>15</v>
      </c>
      <c r="AE18" s="1">
        <v>54</v>
      </c>
      <c r="AF18" s="1">
        <v>3755</v>
      </c>
      <c r="AG18" s="1">
        <v>120</v>
      </c>
      <c r="AH18" s="1">
        <f>SUM(AA18:AG18)</f>
        <v>4066</v>
      </c>
      <c r="AI18">
        <v>10</v>
      </c>
      <c r="AJ18" s="28">
        <v>559</v>
      </c>
      <c r="AK18" s="28">
        <v>698</v>
      </c>
      <c r="AL18" s="28">
        <v>228</v>
      </c>
      <c r="AM18" s="28">
        <v>320</v>
      </c>
      <c r="AN18" s="28">
        <v>515</v>
      </c>
      <c r="AO18" s="28">
        <v>1009</v>
      </c>
      <c r="AP18" s="28">
        <v>587</v>
      </c>
      <c r="AQ18" s="46">
        <f t="shared" si="25"/>
        <v>3916</v>
      </c>
      <c r="AR18" s="1">
        <v>444</v>
      </c>
      <c r="AS18" s="1">
        <v>749</v>
      </c>
      <c r="AT18" s="1">
        <v>482</v>
      </c>
      <c r="AU18" s="1">
        <v>416</v>
      </c>
      <c r="AV18" s="1">
        <f t="shared" si="23"/>
        <v>2091</v>
      </c>
      <c r="AW18" s="9">
        <v>10</v>
      </c>
      <c r="AX18">
        <f t="shared" si="21"/>
        <v>10073</v>
      </c>
    </row>
    <row r="19" spans="1:55" ht="29.25" customHeight="1">
      <c r="A19" s="95">
        <v>11</v>
      </c>
      <c r="B19" s="160" t="s">
        <v>40</v>
      </c>
      <c r="C19" s="28">
        <f t="shared" si="0"/>
        <v>8004</v>
      </c>
      <c r="D19" s="28">
        <f>'Lamp. 9'!X19</f>
        <v>5462</v>
      </c>
      <c r="E19" s="32">
        <v>1795</v>
      </c>
      <c r="F19" s="29">
        <f t="shared" si="7"/>
        <v>3427</v>
      </c>
      <c r="G19" s="28">
        <f t="shared" si="8"/>
        <v>363</v>
      </c>
      <c r="H19" s="28">
        <f t="shared" si="9"/>
        <v>404</v>
      </c>
      <c r="I19" s="28">
        <f t="shared" si="10"/>
        <v>103</v>
      </c>
      <c r="J19" s="28">
        <f t="shared" si="11"/>
        <v>79</v>
      </c>
      <c r="K19" s="28">
        <f t="shared" si="12"/>
        <v>1103</v>
      </c>
      <c r="L19" s="28">
        <f t="shared" si="13"/>
        <v>2841</v>
      </c>
      <c r="M19" s="28">
        <f t="shared" si="14"/>
        <v>1389</v>
      </c>
      <c r="N19" s="28">
        <f t="shared" si="15"/>
        <v>6282</v>
      </c>
      <c r="O19" s="30">
        <f t="shared" si="2"/>
        <v>115.01281581838154</v>
      </c>
      <c r="P19" s="30">
        <f t="shared" si="3"/>
        <v>78.485757121439278</v>
      </c>
      <c r="Q19" s="28">
        <f t="shared" si="4"/>
        <v>1973</v>
      </c>
      <c r="R19" s="30">
        <f t="shared" si="5"/>
        <v>109.91643454038997</v>
      </c>
      <c r="S19" s="30">
        <f t="shared" si="6"/>
        <v>31.407195160776823</v>
      </c>
      <c r="T19" s="28">
        <f t="shared" si="16"/>
        <v>285</v>
      </c>
      <c r="U19" s="31">
        <f t="shared" si="17"/>
        <v>411</v>
      </c>
      <c r="V19" s="31">
        <f t="shared" si="18"/>
        <v>624</v>
      </c>
      <c r="W19" s="28">
        <f t="shared" si="19"/>
        <v>402</v>
      </c>
      <c r="X19" s="96">
        <f t="shared" si="20"/>
        <v>1722</v>
      </c>
      <c r="Y19" s="514">
        <f t="shared" si="24"/>
        <v>2049.1799999999998</v>
      </c>
      <c r="Z19" s="160" t="s">
        <v>40</v>
      </c>
      <c r="AA19" s="1">
        <v>50</v>
      </c>
      <c r="AB19" s="1">
        <v>47</v>
      </c>
      <c r="AC19" s="1">
        <v>5</v>
      </c>
      <c r="AD19" s="1">
        <v>0</v>
      </c>
      <c r="AE19" s="1">
        <v>239</v>
      </c>
      <c r="AF19" s="1">
        <v>2566</v>
      </c>
      <c r="AG19" s="1">
        <v>520</v>
      </c>
      <c r="AH19" s="1">
        <f t="shared" si="22"/>
        <v>3427</v>
      </c>
      <c r="AI19">
        <v>11</v>
      </c>
      <c r="AJ19" s="28">
        <v>313</v>
      </c>
      <c r="AK19" s="28">
        <v>357</v>
      </c>
      <c r="AL19" s="28">
        <v>98</v>
      </c>
      <c r="AM19" s="28">
        <v>79</v>
      </c>
      <c r="AN19" s="28">
        <v>864</v>
      </c>
      <c r="AO19" s="28">
        <v>275</v>
      </c>
      <c r="AP19" s="28">
        <v>869</v>
      </c>
      <c r="AQ19" s="46">
        <f t="shared" si="25"/>
        <v>2855</v>
      </c>
      <c r="AR19" s="1">
        <v>285</v>
      </c>
      <c r="AS19" s="1">
        <v>411</v>
      </c>
      <c r="AT19" s="1">
        <v>624</v>
      </c>
      <c r="AU19" s="1">
        <v>402</v>
      </c>
      <c r="AV19" s="1">
        <f t="shared" si="23"/>
        <v>1722</v>
      </c>
      <c r="AW19" s="9">
        <v>11</v>
      </c>
      <c r="AX19">
        <f t="shared" si="21"/>
        <v>8004</v>
      </c>
    </row>
    <row r="20" spans="1:55" ht="29.25" customHeight="1">
      <c r="A20" s="95">
        <v>12</v>
      </c>
      <c r="B20" s="160" t="s">
        <v>41</v>
      </c>
      <c r="C20" s="28">
        <f t="shared" si="0"/>
        <v>10333</v>
      </c>
      <c r="D20" s="28">
        <f>'Lamp. 9'!X20</f>
        <v>5846</v>
      </c>
      <c r="E20" s="32">
        <v>2097</v>
      </c>
      <c r="F20" s="29">
        <f t="shared" si="7"/>
        <v>4885</v>
      </c>
      <c r="G20" s="28">
        <f t="shared" si="8"/>
        <v>455</v>
      </c>
      <c r="H20" s="28">
        <f t="shared" si="9"/>
        <v>391</v>
      </c>
      <c r="I20" s="28">
        <f t="shared" si="10"/>
        <v>70</v>
      </c>
      <c r="J20" s="28">
        <f t="shared" si="11"/>
        <v>67</v>
      </c>
      <c r="K20" s="28">
        <f t="shared" si="12"/>
        <v>586</v>
      </c>
      <c r="L20" s="28">
        <f t="shared" si="13"/>
        <v>5159</v>
      </c>
      <c r="M20" s="28">
        <f t="shared" si="14"/>
        <v>1126</v>
      </c>
      <c r="N20" s="28">
        <f t="shared" si="15"/>
        <v>7854</v>
      </c>
      <c r="O20" s="30">
        <f t="shared" si="2"/>
        <v>134.34827232295586</v>
      </c>
      <c r="P20" s="30">
        <f t="shared" si="3"/>
        <v>76.008903513016548</v>
      </c>
      <c r="Q20" s="28">
        <f t="shared" si="4"/>
        <v>1502</v>
      </c>
      <c r="R20" s="30">
        <f t="shared" si="5"/>
        <v>71.626132570338569</v>
      </c>
      <c r="S20" s="30">
        <f t="shared" si="6"/>
        <v>19.1240132416603</v>
      </c>
      <c r="T20" s="28">
        <f t="shared" si="16"/>
        <v>450</v>
      </c>
      <c r="U20" s="31">
        <f t="shared" si="17"/>
        <v>955</v>
      </c>
      <c r="V20" s="31">
        <f t="shared" si="18"/>
        <v>393</v>
      </c>
      <c r="W20" s="28">
        <f t="shared" si="19"/>
        <v>681</v>
      </c>
      <c r="X20" s="96">
        <f t="shared" si="20"/>
        <v>2479</v>
      </c>
      <c r="Y20" s="514">
        <f t="shared" si="24"/>
        <v>2950.01</v>
      </c>
      <c r="Z20" s="160" t="s">
        <v>41</v>
      </c>
      <c r="AA20" s="1">
        <v>132</v>
      </c>
      <c r="AB20" s="1">
        <v>49</v>
      </c>
      <c r="AC20" s="1">
        <v>0</v>
      </c>
      <c r="AD20" s="1">
        <v>59</v>
      </c>
      <c r="AE20" s="1">
        <v>92</v>
      </c>
      <c r="AF20" s="1">
        <v>4553</v>
      </c>
      <c r="AG20" s="1">
        <v>0</v>
      </c>
      <c r="AH20" s="1">
        <f t="shared" si="22"/>
        <v>4885</v>
      </c>
      <c r="AI20">
        <v>12</v>
      </c>
      <c r="AJ20" s="28">
        <v>323</v>
      </c>
      <c r="AK20" s="28">
        <v>342</v>
      </c>
      <c r="AL20" s="28">
        <v>70</v>
      </c>
      <c r="AM20" s="28">
        <v>8</v>
      </c>
      <c r="AN20" s="28">
        <v>494</v>
      </c>
      <c r="AO20" s="28">
        <v>606</v>
      </c>
      <c r="AP20" s="28">
        <v>1126</v>
      </c>
      <c r="AQ20" s="46">
        <f t="shared" si="25"/>
        <v>2969</v>
      </c>
      <c r="AR20" s="1">
        <v>450</v>
      </c>
      <c r="AS20" s="1">
        <v>955</v>
      </c>
      <c r="AT20" s="1">
        <v>393</v>
      </c>
      <c r="AU20" s="1">
        <v>681</v>
      </c>
      <c r="AV20" s="1">
        <f t="shared" si="23"/>
        <v>2479</v>
      </c>
      <c r="AW20" s="9">
        <v>12</v>
      </c>
      <c r="AX20">
        <f t="shared" si="21"/>
        <v>10333</v>
      </c>
    </row>
    <row r="21" spans="1:55" ht="29.25" customHeight="1">
      <c r="A21" s="95">
        <v>13</v>
      </c>
      <c r="B21" s="160" t="s">
        <v>42</v>
      </c>
      <c r="C21" s="28">
        <f t="shared" si="0"/>
        <v>12917</v>
      </c>
      <c r="D21" s="28">
        <f>'Lamp. 9'!X21</f>
        <v>7920</v>
      </c>
      <c r="E21" s="32">
        <v>2324</v>
      </c>
      <c r="F21" s="29">
        <f t="shared" si="7"/>
        <v>4348</v>
      </c>
      <c r="G21" s="28">
        <f t="shared" si="8"/>
        <v>1053</v>
      </c>
      <c r="H21" s="28">
        <f t="shared" si="9"/>
        <v>708</v>
      </c>
      <c r="I21" s="28">
        <f t="shared" si="10"/>
        <v>118</v>
      </c>
      <c r="J21" s="28">
        <f t="shared" si="11"/>
        <v>119</v>
      </c>
      <c r="K21" s="28">
        <f t="shared" si="12"/>
        <v>1411</v>
      </c>
      <c r="L21" s="28">
        <f t="shared" si="13"/>
        <v>5493</v>
      </c>
      <c r="M21" s="28">
        <f t="shared" si="14"/>
        <v>1275</v>
      </c>
      <c r="N21" s="28">
        <f t="shared" si="15"/>
        <v>10177</v>
      </c>
      <c r="O21" s="30">
        <f t="shared" si="2"/>
        <v>128.49747474747474</v>
      </c>
      <c r="P21" s="30">
        <f t="shared" si="3"/>
        <v>78.787644189827361</v>
      </c>
      <c r="Q21" s="28">
        <f t="shared" si="4"/>
        <v>3290</v>
      </c>
      <c r="R21" s="30">
        <f t="shared" si="5"/>
        <v>141.56626506024097</v>
      </c>
      <c r="S21" s="30">
        <f t="shared" si="6"/>
        <v>32.327797975827849</v>
      </c>
      <c r="T21" s="28">
        <f t="shared" si="16"/>
        <v>478</v>
      </c>
      <c r="U21" s="31">
        <f t="shared" si="17"/>
        <v>846</v>
      </c>
      <c r="V21" s="31">
        <f t="shared" si="18"/>
        <v>662</v>
      </c>
      <c r="W21" s="28">
        <f t="shared" si="19"/>
        <v>754</v>
      </c>
      <c r="X21" s="96">
        <f t="shared" si="20"/>
        <v>2740</v>
      </c>
      <c r="Y21" s="514">
        <f t="shared" si="24"/>
        <v>3260.6</v>
      </c>
      <c r="Z21" s="528" t="s">
        <v>42</v>
      </c>
      <c r="AA21" s="1">
        <v>27</v>
      </c>
      <c r="AB21" s="1">
        <v>77</v>
      </c>
      <c r="AC21" s="1">
        <v>0</v>
      </c>
      <c r="AD21" s="1">
        <v>7</v>
      </c>
      <c r="AE21" s="1">
        <v>0</v>
      </c>
      <c r="AF21" s="1">
        <v>4186</v>
      </c>
      <c r="AG21" s="1">
        <v>51</v>
      </c>
      <c r="AH21" s="1">
        <f t="shared" si="22"/>
        <v>4348</v>
      </c>
      <c r="AI21">
        <v>13</v>
      </c>
      <c r="AJ21" s="28">
        <v>1026</v>
      </c>
      <c r="AK21" s="28">
        <v>631</v>
      </c>
      <c r="AL21" s="28">
        <v>118</v>
      </c>
      <c r="AM21" s="28">
        <v>112</v>
      </c>
      <c r="AN21" s="28">
        <v>1411</v>
      </c>
      <c r="AO21" s="28">
        <v>1307</v>
      </c>
      <c r="AP21" s="28">
        <v>1224</v>
      </c>
      <c r="AQ21" s="46">
        <f t="shared" si="25"/>
        <v>5829</v>
      </c>
      <c r="AR21" s="1">
        <v>478</v>
      </c>
      <c r="AS21" s="1">
        <v>846</v>
      </c>
      <c r="AT21" s="1">
        <v>662</v>
      </c>
      <c r="AU21" s="1">
        <v>754</v>
      </c>
      <c r="AV21" s="1">
        <f t="shared" si="23"/>
        <v>2740</v>
      </c>
      <c r="AW21" s="9">
        <v>13</v>
      </c>
      <c r="AX21">
        <f t="shared" si="21"/>
        <v>12917</v>
      </c>
    </row>
    <row r="22" spans="1:55" ht="29.25" customHeight="1">
      <c r="A22" s="95">
        <v>14</v>
      </c>
      <c r="B22" s="160" t="s">
        <v>43</v>
      </c>
      <c r="C22" s="28">
        <f t="shared" si="0"/>
        <v>11529</v>
      </c>
      <c r="D22" s="28">
        <f>'Lamp. 9'!X22</f>
        <v>7516</v>
      </c>
      <c r="E22" s="32">
        <v>1820</v>
      </c>
      <c r="F22" s="29">
        <f t="shared" si="7"/>
        <v>5188</v>
      </c>
      <c r="G22" s="28">
        <f t="shared" si="8"/>
        <v>986</v>
      </c>
      <c r="H22" s="28">
        <f t="shared" si="9"/>
        <v>595</v>
      </c>
      <c r="I22" s="28">
        <f t="shared" si="10"/>
        <v>51</v>
      </c>
      <c r="J22" s="28">
        <f t="shared" si="11"/>
        <v>77</v>
      </c>
      <c r="K22" s="28">
        <f t="shared" si="12"/>
        <v>830</v>
      </c>
      <c r="L22" s="28">
        <f t="shared" si="13"/>
        <v>5597</v>
      </c>
      <c r="M22" s="28">
        <f t="shared" si="14"/>
        <v>739</v>
      </c>
      <c r="N22" s="28">
        <f t="shared" si="15"/>
        <v>8875</v>
      </c>
      <c r="O22" s="30">
        <f t="shared" si="2"/>
        <v>118.0814262905801</v>
      </c>
      <c r="P22" s="30">
        <f t="shared" si="3"/>
        <v>76.9797900945442</v>
      </c>
      <c r="Q22" s="28">
        <f t="shared" si="4"/>
        <v>2462</v>
      </c>
      <c r="R22" s="30">
        <f t="shared" si="5"/>
        <v>135.27472527472528</v>
      </c>
      <c r="S22" s="30">
        <f t="shared" si="6"/>
        <v>27.740845070422537</v>
      </c>
      <c r="T22" s="28">
        <f t="shared" si="16"/>
        <v>440</v>
      </c>
      <c r="U22" s="31">
        <f t="shared" si="17"/>
        <v>1083</v>
      </c>
      <c r="V22" s="31">
        <f t="shared" si="18"/>
        <v>529</v>
      </c>
      <c r="W22" s="28">
        <f t="shared" si="19"/>
        <v>602</v>
      </c>
      <c r="X22" s="96">
        <f t="shared" si="20"/>
        <v>2654</v>
      </c>
      <c r="Y22" s="514">
        <f t="shared" si="24"/>
        <v>3158.26</v>
      </c>
      <c r="Z22" s="160" t="s">
        <v>43</v>
      </c>
      <c r="AA22" s="1">
        <v>225</v>
      </c>
      <c r="AB22" s="1">
        <v>67</v>
      </c>
      <c r="AC22" s="1">
        <v>1</v>
      </c>
      <c r="AD22" s="1">
        <v>60</v>
      </c>
      <c r="AE22" s="1">
        <v>123</v>
      </c>
      <c r="AF22" s="1">
        <v>4513</v>
      </c>
      <c r="AG22" s="1">
        <v>199</v>
      </c>
      <c r="AH22" s="1">
        <f t="shared" si="22"/>
        <v>5188</v>
      </c>
      <c r="AI22">
        <v>14</v>
      </c>
      <c r="AJ22" s="28">
        <v>761</v>
      </c>
      <c r="AK22" s="28">
        <v>528</v>
      </c>
      <c r="AL22" s="28">
        <v>50</v>
      </c>
      <c r="AM22" s="28">
        <v>17</v>
      </c>
      <c r="AN22" s="28">
        <v>707</v>
      </c>
      <c r="AO22" s="28">
        <v>1084</v>
      </c>
      <c r="AP22" s="28">
        <v>540</v>
      </c>
      <c r="AQ22" s="46">
        <f t="shared" si="25"/>
        <v>3687</v>
      </c>
      <c r="AR22" s="1">
        <v>440</v>
      </c>
      <c r="AS22" s="1">
        <v>1083</v>
      </c>
      <c r="AT22" s="1">
        <v>529</v>
      </c>
      <c r="AU22" s="1">
        <v>602</v>
      </c>
      <c r="AV22" s="1">
        <f t="shared" si="23"/>
        <v>2654</v>
      </c>
      <c r="AW22" s="9">
        <v>14</v>
      </c>
      <c r="AX22">
        <f t="shared" si="21"/>
        <v>11529</v>
      </c>
    </row>
    <row r="23" spans="1:55" ht="29.25" customHeight="1">
      <c r="A23" s="95">
        <v>15</v>
      </c>
      <c r="B23" s="160" t="s">
        <v>44</v>
      </c>
      <c r="C23" s="28">
        <f t="shared" si="0"/>
        <v>8522</v>
      </c>
      <c r="D23" s="28">
        <f>'Lamp. 9'!X23</f>
        <v>5449</v>
      </c>
      <c r="E23" s="32">
        <v>1423</v>
      </c>
      <c r="F23" s="29">
        <f t="shared" si="7"/>
        <v>4319</v>
      </c>
      <c r="G23" s="28">
        <f t="shared" si="8"/>
        <v>616</v>
      </c>
      <c r="H23" s="28">
        <f t="shared" si="9"/>
        <v>622</v>
      </c>
      <c r="I23" s="28">
        <f t="shared" si="10"/>
        <v>52</v>
      </c>
      <c r="J23" s="28">
        <f t="shared" si="11"/>
        <v>219</v>
      </c>
      <c r="K23" s="28">
        <f t="shared" si="12"/>
        <v>533</v>
      </c>
      <c r="L23" s="28">
        <f t="shared" si="13"/>
        <v>3886</v>
      </c>
      <c r="M23" s="28">
        <f t="shared" si="14"/>
        <v>627</v>
      </c>
      <c r="N23" s="28">
        <f t="shared" si="15"/>
        <v>6555</v>
      </c>
      <c r="O23" s="30">
        <f t="shared" si="2"/>
        <v>120.29730225729492</v>
      </c>
      <c r="P23" s="30">
        <f t="shared" si="3"/>
        <v>76.918563717437223</v>
      </c>
      <c r="Q23" s="28">
        <f t="shared" si="4"/>
        <v>1823</v>
      </c>
      <c r="R23" s="30">
        <f t="shared" si="5"/>
        <v>128.109627547435</v>
      </c>
      <c r="S23" s="30">
        <f t="shared" si="6"/>
        <v>27.81083142639207</v>
      </c>
      <c r="T23" s="28">
        <f t="shared" si="16"/>
        <v>317</v>
      </c>
      <c r="U23" s="31">
        <f t="shared" si="17"/>
        <v>712</v>
      </c>
      <c r="V23" s="31">
        <f t="shared" si="18"/>
        <v>423</v>
      </c>
      <c r="W23" s="28">
        <f t="shared" si="19"/>
        <v>515</v>
      </c>
      <c r="X23" s="96">
        <f t="shared" si="20"/>
        <v>1967</v>
      </c>
      <c r="Y23" s="514">
        <f t="shared" si="24"/>
        <v>2340.73</v>
      </c>
      <c r="Z23" s="160" t="s">
        <v>44</v>
      </c>
      <c r="AA23" s="1">
        <v>192</v>
      </c>
      <c r="AB23" s="1">
        <v>108</v>
      </c>
      <c r="AC23" s="1">
        <v>0</v>
      </c>
      <c r="AD23" s="1">
        <v>141</v>
      </c>
      <c r="AE23" s="1">
        <v>86</v>
      </c>
      <c r="AF23" s="1">
        <v>3688</v>
      </c>
      <c r="AG23" s="1">
        <v>104</v>
      </c>
      <c r="AH23" s="1">
        <f t="shared" si="22"/>
        <v>4319</v>
      </c>
      <c r="AI23">
        <v>15</v>
      </c>
      <c r="AJ23" s="28">
        <v>424</v>
      </c>
      <c r="AK23" s="28">
        <v>514</v>
      </c>
      <c r="AL23" s="28">
        <v>52</v>
      </c>
      <c r="AM23" s="28">
        <v>78</v>
      </c>
      <c r="AN23" s="28">
        <v>447</v>
      </c>
      <c r="AO23" s="28">
        <v>198</v>
      </c>
      <c r="AP23" s="28">
        <v>523</v>
      </c>
      <c r="AQ23" s="46">
        <f t="shared" si="25"/>
        <v>2236</v>
      </c>
      <c r="AR23" s="1">
        <v>317</v>
      </c>
      <c r="AS23" s="1">
        <v>712</v>
      </c>
      <c r="AT23" s="1">
        <v>423</v>
      </c>
      <c r="AU23" s="1">
        <v>515</v>
      </c>
      <c r="AV23" s="1">
        <f t="shared" si="23"/>
        <v>1967</v>
      </c>
      <c r="AW23" s="9">
        <v>15</v>
      </c>
      <c r="AX23">
        <f t="shared" si="21"/>
        <v>8522</v>
      </c>
    </row>
    <row r="24" spans="1:55" ht="29.25" customHeight="1">
      <c r="A24" s="95">
        <v>16</v>
      </c>
      <c r="B24" s="160" t="s">
        <v>45</v>
      </c>
      <c r="C24" s="28">
        <f t="shared" si="0"/>
        <v>8416</v>
      </c>
      <c r="D24" s="28">
        <f>'Lamp. 9'!X24</f>
        <v>6470</v>
      </c>
      <c r="E24" s="32">
        <v>1613</v>
      </c>
      <c r="F24" s="29">
        <f t="shared" si="7"/>
        <v>2813</v>
      </c>
      <c r="G24" s="28">
        <f t="shared" si="8"/>
        <v>542</v>
      </c>
      <c r="H24" s="28">
        <f t="shared" si="9"/>
        <v>467</v>
      </c>
      <c r="I24" s="28">
        <f t="shared" si="10"/>
        <v>18</v>
      </c>
      <c r="J24" s="28">
        <f t="shared" si="11"/>
        <v>109</v>
      </c>
      <c r="K24" s="28">
        <f t="shared" si="12"/>
        <v>1567</v>
      </c>
      <c r="L24" s="28">
        <f t="shared" si="13"/>
        <v>2743</v>
      </c>
      <c r="M24" s="28">
        <f t="shared" si="14"/>
        <v>1111</v>
      </c>
      <c r="N24" s="28">
        <f t="shared" si="15"/>
        <v>6557</v>
      </c>
      <c r="O24" s="30">
        <f t="shared" si="2"/>
        <v>101.34466769706336</v>
      </c>
      <c r="P24" s="30">
        <f t="shared" si="3"/>
        <v>77.911121673003805</v>
      </c>
      <c r="Q24" s="28">
        <f t="shared" si="4"/>
        <v>2594</v>
      </c>
      <c r="R24" s="30">
        <f t="shared" si="5"/>
        <v>160.81835089894608</v>
      </c>
      <c r="S24" s="30">
        <f t="shared" si="6"/>
        <v>39.560774744547814</v>
      </c>
      <c r="T24" s="28">
        <f t="shared" si="16"/>
        <v>281</v>
      </c>
      <c r="U24" s="31">
        <f t="shared" si="17"/>
        <v>834</v>
      </c>
      <c r="V24" s="31">
        <f t="shared" si="18"/>
        <v>278</v>
      </c>
      <c r="W24" s="28">
        <f t="shared" si="19"/>
        <v>466</v>
      </c>
      <c r="X24" s="96">
        <f t="shared" si="20"/>
        <v>1859</v>
      </c>
      <c r="Y24" s="514">
        <f t="shared" si="24"/>
        <v>2212.21</v>
      </c>
      <c r="Z24" s="160" t="s">
        <v>45</v>
      </c>
      <c r="AA24" s="1">
        <v>23</v>
      </c>
      <c r="AB24" s="1">
        <v>26</v>
      </c>
      <c r="AC24" s="1">
        <v>0</v>
      </c>
      <c r="AD24" s="1">
        <v>18</v>
      </c>
      <c r="AE24" s="1">
        <v>46</v>
      </c>
      <c r="AF24" s="1">
        <v>2698</v>
      </c>
      <c r="AG24" s="1">
        <v>2</v>
      </c>
      <c r="AH24" s="1">
        <f t="shared" si="22"/>
        <v>2813</v>
      </c>
      <c r="AI24">
        <v>16</v>
      </c>
      <c r="AJ24" s="28">
        <v>519</v>
      </c>
      <c r="AK24" s="28">
        <v>441</v>
      </c>
      <c r="AL24" s="28">
        <v>18</v>
      </c>
      <c r="AM24" s="28">
        <v>91</v>
      </c>
      <c r="AN24" s="28">
        <v>1521</v>
      </c>
      <c r="AO24" s="28">
        <v>45</v>
      </c>
      <c r="AP24" s="28">
        <v>1109</v>
      </c>
      <c r="AQ24" s="46">
        <f t="shared" si="25"/>
        <v>3744</v>
      </c>
      <c r="AR24" s="1">
        <v>281</v>
      </c>
      <c r="AS24" s="1">
        <v>834</v>
      </c>
      <c r="AT24" s="1">
        <v>278</v>
      </c>
      <c r="AU24" s="1">
        <v>466</v>
      </c>
      <c r="AV24" s="1">
        <f t="shared" si="23"/>
        <v>1859</v>
      </c>
      <c r="AW24" s="9">
        <v>16</v>
      </c>
      <c r="AX24">
        <f t="shared" si="21"/>
        <v>8416</v>
      </c>
    </row>
    <row r="25" spans="1:55" ht="29.25" customHeight="1">
      <c r="A25" s="95">
        <v>17</v>
      </c>
      <c r="B25" s="160" t="s">
        <v>46</v>
      </c>
      <c r="C25" s="28">
        <f t="shared" si="0"/>
        <v>7023</v>
      </c>
      <c r="D25" s="28">
        <f>'Lamp. 9'!X25</f>
        <v>4624</v>
      </c>
      <c r="E25" s="32">
        <v>1332</v>
      </c>
      <c r="F25" s="29">
        <f t="shared" si="7"/>
        <v>1730</v>
      </c>
      <c r="G25" s="28">
        <f t="shared" si="8"/>
        <v>451</v>
      </c>
      <c r="H25" s="28">
        <f t="shared" si="9"/>
        <v>258</v>
      </c>
      <c r="I25" s="28">
        <f t="shared" si="10"/>
        <v>162</v>
      </c>
      <c r="J25" s="28">
        <f t="shared" si="11"/>
        <v>38</v>
      </c>
      <c r="K25" s="28">
        <f t="shared" si="12"/>
        <v>1003</v>
      </c>
      <c r="L25" s="28">
        <f t="shared" si="13"/>
        <v>2507</v>
      </c>
      <c r="M25" s="28">
        <f t="shared" si="14"/>
        <v>969</v>
      </c>
      <c r="N25" s="28">
        <f t="shared" si="15"/>
        <v>5388</v>
      </c>
      <c r="O25" s="30">
        <f t="shared" si="2"/>
        <v>116.52249134948096</v>
      </c>
      <c r="P25" s="30">
        <f t="shared" si="3"/>
        <v>76.719350704826994</v>
      </c>
      <c r="Q25" s="28">
        <f t="shared" si="4"/>
        <v>1874</v>
      </c>
      <c r="R25" s="30">
        <f t="shared" si="5"/>
        <v>140.6906906906907</v>
      </c>
      <c r="S25" s="30">
        <f t="shared" si="6"/>
        <v>34.780994803266516</v>
      </c>
      <c r="T25" s="28">
        <f t="shared" si="16"/>
        <v>219</v>
      </c>
      <c r="U25" s="31">
        <f t="shared" si="17"/>
        <v>487</v>
      </c>
      <c r="V25" s="31">
        <f t="shared" si="18"/>
        <v>440</v>
      </c>
      <c r="W25" s="28">
        <f t="shared" si="19"/>
        <v>489</v>
      </c>
      <c r="X25" s="96">
        <f t="shared" si="20"/>
        <v>1635</v>
      </c>
      <c r="Y25" s="514">
        <f t="shared" si="24"/>
        <v>1945.65</v>
      </c>
      <c r="Z25" s="160" t="s">
        <v>46</v>
      </c>
      <c r="AA25" s="1">
        <v>3</v>
      </c>
      <c r="AB25" s="1">
        <v>11</v>
      </c>
      <c r="AC25" s="1">
        <v>0</v>
      </c>
      <c r="AD25" s="1">
        <v>0</v>
      </c>
      <c r="AE25" s="1">
        <v>0</v>
      </c>
      <c r="AF25" s="1">
        <v>1716</v>
      </c>
      <c r="AG25" s="1">
        <v>0</v>
      </c>
      <c r="AH25" s="1">
        <f t="shared" si="22"/>
        <v>1730</v>
      </c>
      <c r="AI25">
        <v>17</v>
      </c>
      <c r="AJ25" s="28">
        <v>448</v>
      </c>
      <c r="AK25" s="28">
        <v>247</v>
      </c>
      <c r="AL25" s="28">
        <v>162</v>
      </c>
      <c r="AM25" s="28">
        <v>38</v>
      </c>
      <c r="AN25" s="28">
        <v>1003</v>
      </c>
      <c r="AO25" s="28">
        <v>791</v>
      </c>
      <c r="AP25" s="28">
        <v>969</v>
      </c>
      <c r="AQ25" s="46">
        <f t="shared" si="25"/>
        <v>3658</v>
      </c>
      <c r="AR25" s="1">
        <v>219</v>
      </c>
      <c r="AS25" s="1">
        <v>487</v>
      </c>
      <c r="AT25" s="1">
        <v>440</v>
      </c>
      <c r="AU25" s="1">
        <v>489</v>
      </c>
      <c r="AV25" s="1">
        <f t="shared" si="23"/>
        <v>1635</v>
      </c>
      <c r="AW25" s="9">
        <v>17</v>
      </c>
      <c r="AX25">
        <f t="shared" si="21"/>
        <v>7023</v>
      </c>
    </row>
    <row r="26" spans="1:55" ht="29.25" customHeight="1">
      <c r="A26" s="95">
        <v>18</v>
      </c>
      <c r="B26" s="160" t="s">
        <v>173</v>
      </c>
      <c r="C26" s="28">
        <f t="shared" si="0"/>
        <v>6659</v>
      </c>
      <c r="D26" s="28">
        <f>'Lamp. 9'!X26</f>
        <v>4604</v>
      </c>
      <c r="E26" s="32">
        <v>1330</v>
      </c>
      <c r="F26" s="29">
        <f t="shared" si="7"/>
        <v>2970</v>
      </c>
      <c r="G26" s="28">
        <f t="shared" si="8"/>
        <v>503</v>
      </c>
      <c r="H26" s="28">
        <f t="shared" si="9"/>
        <v>304</v>
      </c>
      <c r="I26" s="28">
        <f t="shared" si="10"/>
        <v>58</v>
      </c>
      <c r="J26" s="28">
        <f t="shared" si="11"/>
        <v>37</v>
      </c>
      <c r="K26" s="28">
        <f t="shared" si="12"/>
        <v>706</v>
      </c>
      <c r="L26" s="28">
        <f t="shared" si="13"/>
        <v>3225</v>
      </c>
      <c r="M26" s="28">
        <f t="shared" si="14"/>
        <v>445</v>
      </c>
      <c r="N26" s="28">
        <f t="shared" si="15"/>
        <v>5278</v>
      </c>
      <c r="O26" s="30">
        <f t="shared" si="2"/>
        <v>114.63944396177237</v>
      </c>
      <c r="P26" s="30">
        <f t="shared" si="3"/>
        <v>79.261150322871302</v>
      </c>
      <c r="Q26" s="28">
        <f t="shared" si="4"/>
        <v>1571</v>
      </c>
      <c r="R26" s="30">
        <f t="shared" si="5"/>
        <v>118.1203007518797</v>
      </c>
      <c r="S26" s="30">
        <f t="shared" si="6"/>
        <v>29.765062523683213</v>
      </c>
      <c r="T26" s="28">
        <f t="shared" si="16"/>
        <v>217</v>
      </c>
      <c r="U26" s="31">
        <f t="shared" si="17"/>
        <v>717</v>
      </c>
      <c r="V26" s="31">
        <f t="shared" si="18"/>
        <v>180</v>
      </c>
      <c r="W26" s="28">
        <f t="shared" si="19"/>
        <v>267</v>
      </c>
      <c r="X26" s="96">
        <f t="shared" si="20"/>
        <v>1381</v>
      </c>
      <c r="Y26" s="514">
        <f t="shared" si="24"/>
        <v>1643.3899999999999</v>
      </c>
      <c r="Z26" s="160" t="s">
        <v>173</v>
      </c>
      <c r="AA26" s="1">
        <v>71</v>
      </c>
      <c r="AB26" s="1">
        <v>34</v>
      </c>
      <c r="AC26" s="1">
        <v>0</v>
      </c>
      <c r="AD26" s="1">
        <v>11</v>
      </c>
      <c r="AE26" s="1">
        <v>43</v>
      </c>
      <c r="AF26" s="1">
        <v>2719</v>
      </c>
      <c r="AG26" s="1">
        <v>92</v>
      </c>
      <c r="AH26" s="1">
        <f t="shared" si="22"/>
        <v>2970</v>
      </c>
      <c r="AI26">
        <v>18</v>
      </c>
      <c r="AJ26" s="28">
        <v>432</v>
      </c>
      <c r="AK26" s="28">
        <v>270</v>
      </c>
      <c r="AL26" s="28">
        <v>58</v>
      </c>
      <c r="AM26" s="28">
        <v>26</v>
      </c>
      <c r="AN26" s="28">
        <v>663</v>
      </c>
      <c r="AO26" s="28">
        <v>506</v>
      </c>
      <c r="AP26" s="28">
        <v>353</v>
      </c>
      <c r="AQ26" s="46">
        <f t="shared" si="25"/>
        <v>2308</v>
      </c>
      <c r="AR26" s="1">
        <v>217</v>
      </c>
      <c r="AS26" s="1">
        <v>717</v>
      </c>
      <c r="AT26" s="1">
        <v>180</v>
      </c>
      <c r="AU26" s="1">
        <v>267</v>
      </c>
      <c r="AV26" s="1">
        <f t="shared" si="23"/>
        <v>1381</v>
      </c>
      <c r="AW26" s="9">
        <v>18</v>
      </c>
      <c r="AX26">
        <f t="shared" si="21"/>
        <v>6659</v>
      </c>
    </row>
    <row r="27" spans="1:55" ht="29.25" customHeight="1" thickBot="1">
      <c r="A27" s="679" t="s">
        <v>47</v>
      </c>
      <c r="B27" s="680"/>
      <c r="C27" s="406">
        <f t="shared" si="0"/>
        <v>191170</v>
      </c>
      <c r="D27" s="416">
        <f>'Lamp. 9'!X27</f>
        <v>122463</v>
      </c>
      <c r="E27" s="97">
        <f t="shared" ref="E27:N27" si="26">SUM(E9:E26)</f>
        <v>35610</v>
      </c>
      <c r="F27" s="97">
        <f t="shared" si="26"/>
        <v>80598</v>
      </c>
      <c r="G27" s="97">
        <f t="shared" si="26"/>
        <v>13952</v>
      </c>
      <c r="H27" s="97">
        <f t="shared" si="26"/>
        <v>10559</v>
      </c>
      <c r="I27" s="97">
        <f t="shared" si="26"/>
        <v>2472</v>
      </c>
      <c r="J27" s="97">
        <f t="shared" si="26"/>
        <v>3850</v>
      </c>
      <c r="K27" s="97">
        <f t="shared" si="26"/>
        <v>20014</v>
      </c>
      <c r="L27" s="97">
        <f t="shared" si="26"/>
        <v>79517</v>
      </c>
      <c r="M27" s="97">
        <f t="shared" si="26"/>
        <v>18319</v>
      </c>
      <c r="N27" s="97">
        <f t="shared" si="26"/>
        <v>148683</v>
      </c>
      <c r="O27" s="98">
        <f t="shared" si="2"/>
        <v>121.41054849219763</v>
      </c>
      <c r="P27" s="344">
        <f t="shared" si="3"/>
        <v>77.775278547889314</v>
      </c>
      <c r="Q27" s="97">
        <f>SUM(Q9:Q26)</f>
        <v>46997</v>
      </c>
      <c r="R27" s="345">
        <f t="shared" si="5"/>
        <v>131.97697276046054</v>
      </c>
      <c r="S27" s="345">
        <f t="shared" si="6"/>
        <v>31.608859116375104</v>
      </c>
      <c r="T27" s="367">
        <f t="shared" si="16"/>
        <v>7363</v>
      </c>
      <c r="U27" s="368">
        <f t="shared" si="17"/>
        <v>15605</v>
      </c>
      <c r="V27" s="368">
        <f t="shared" si="18"/>
        <v>8997</v>
      </c>
      <c r="W27" s="367">
        <f t="shared" si="19"/>
        <v>10522</v>
      </c>
      <c r="X27" s="97">
        <f>SUM(X9:X26)</f>
        <v>42487</v>
      </c>
      <c r="Y27" s="514">
        <f t="shared" si="24"/>
        <v>50559.53</v>
      </c>
      <c r="AA27" s="1"/>
      <c r="AB27" s="1"/>
      <c r="AC27" s="1"/>
      <c r="AD27" s="1"/>
      <c r="AE27" s="1"/>
      <c r="AF27" s="1"/>
      <c r="AG27" s="1"/>
      <c r="AH27" s="1"/>
      <c r="AR27" s="45">
        <f>SUM(AR9:AR26)</f>
        <v>7363</v>
      </c>
      <c r="AS27" s="45">
        <f>SUM(AS9:AS26)</f>
        <v>15605</v>
      </c>
      <c r="AT27" s="45">
        <f>SUM(AT9:AT26)</f>
        <v>8997</v>
      </c>
      <c r="AU27" s="45">
        <f>SUM(AU9:AU26)</f>
        <v>10522</v>
      </c>
      <c r="AV27" s="45">
        <f>SUM(AV9:AV26)</f>
        <v>42487</v>
      </c>
    </row>
    <row r="28" spans="1:55" ht="27.75" customHeight="1" thickTop="1">
      <c r="B28" s="99" t="s">
        <v>205</v>
      </c>
      <c r="AA28">
        <f>SUM(AA9:AA26)</f>
        <v>2670</v>
      </c>
      <c r="AB28">
        <f t="shared" ref="AB28:AP28" si="27">SUM(AB9:AB26)</f>
        <v>1306</v>
      </c>
      <c r="AC28">
        <f t="shared" si="27"/>
        <v>84</v>
      </c>
      <c r="AD28">
        <f t="shared" si="27"/>
        <v>1612</v>
      </c>
      <c r="AE28">
        <f t="shared" si="27"/>
        <v>2404</v>
      </c>
      <c r="AF28">
        <f t="shared" si="27"/>
        <v>69349</v>
      </c>
      <c r="AG28">
        <f t="shared" si="27"/>
        <v>3173</v>
      </c>
      <c r="AH28">
        <f t="shared" si="27"/>
        <v>80598</v>
      </c>
      <c r="AI28">
        <f t="shared" si="27"/>
        <v>171</v>
      </c>
      <c r="AJ28">
        <f t="shared" si="27"/>
        <v>11282</v>
      </c>
      <c r="AK28">
        <f t="shared" si="27"/>
        <v>9253</v>
      </c>
      <c r="AL28">
        <f t="shared" si="27"/>
        <v>2388</v>
      </c>
      <c r="AM28">
        <f t="shared" si="27"/>
        <v>2238</v>
      </c>
      <c r="AN28">
        <f t="shared" si="27"/>
        <v>17610</v>
      </c>
      <c r="AO28">
        <f t="shared" si="27"/>
        <v>10168</v>
      </c>
      <c r="AP28">
        <f t="shared" si="27"/>
        <v>15146</v>
      </c>
    </row>
    <row r="30" spans="1:55" ht="15.75" thickBot="1">
      <c r="AA30" t="s">
        <v>502</v>
      </c>
      <c r="AD30" t="s">
        <v>503</v>
      </c>
      <c r="AJ30" t="s">
        <v>502</v>
      </c>
      <c r="AR30" t="s">
        <v>510</v>
      </c>
      <c r="AX30" t="s">
        <v>522</v>
      </c>
    </row>
    <row r="31" spans="1:55" ht="64.5" thickTop="1" thickBot="1">
      <c r="AA31" s="178" t="s">
        <v>13</v>
      </c>
      <c r="AB31" s="178" t="s">
        <v>14</v>
      </c>
      <c r="AC31" s="178" t="s">
        <v>15</v>
      </c>
      <c r="AD31" s="178" t="s">
        <v>154</v>
      </c>
      <c r="AE31" s="178" t="s">
        <v>123</v>
      </c>
      <c r="AF31" s="178" t="s">
        <v>155</v>
      </c>
      <c r="AG31" s="178" t="s">
        <v>19</v>
      </c>
      <c r="AH31" s="178" t="s">
        <v>156</v>
      </c>
      <c r="AJ31" s="660" t="s">
        <v>189</v>
      </c>
      <c r="AK31" s="660"/>
      <c r="AL31" s="660"/>
      <c r="AM31" s="660"/>
      <c r="AN31" s="660"/>
      <c r="AQ31" s="381" t="s">
        <v>483</v>
      </c>
      <c r="AR31" s="382" t="s">
        <v>484</v>
      </c>
      <c r="AS31" s="382" t="s">
        <v>485</v>
      </c>
      <c r="AT31" s="382" t="s">
        <v>8</v>
      </c>
      <c r="AU31" s="382" t="s">
        <v>486</v>
      </c>
      <c r="AW31" s="386" t="s">
        <v>483</v>
      </c>
      <c r="AX31" s="387" t="s">
        <v>494</v>
      </c>
      <c r="AY31" s="387" t="s">
        <v>485</v>
      </c>
      <c r="AZ31" s="387" t="s">
        <v>495</v>
      </c>
      <c r="BA31" s="387" t="s">
        <v>496</v>
      </c>
    </row>
    <row r="32" spans="1:55" ht="30.75" thickBot="1">
      <c r="AA32" s="179"/>
      <c r="AB32" s="178" t="s">
        <v>29</v>
      </c>
      <c r="AC32" s="178" t="s">
        <v>29</v>
      </c>
      <c r="AD32" s="179"/>
      <c r="AE32" s="179"/>
      <c r="AF32" s="179"/>
      <c r="AG32" s="178" t="s">
        <v>29</v>
      </c>
      <c r="AH32" s="178" t="s">
        <v>165</v>
      </c>
      <c r="AJ32" s="54" t="s">
        <v>160</v>
      </c>
      <c r="AK32" s="54" t="s">
        <v>191</v>
      </c>
      <c r="AL32" s="54" t="s">
        <v>192</v>
      </c>
      <c r="AM32" s="54" t="s">
        <v>162</v>
      </c>
      <c r="AN32" s="54" t="s">
        <v>70</v>
      </c>
      <c r="AQ32" s="383">
        <v>1</v>
      </c>
      <c r="AR32" s="374" t="s">
        <v>13</v>
      </c>
      <c r="AS32" s="431">
        <f>G27</f>
        <v>13952</v>
      </c>
      <c r="AT32" s="431">
        <f>'Lamp. 9'!C27</f>
        <v>4006</v>
      </c>
      <c r="AU32" s="385">
        <f>AS32/AT32*100</f>
        <v>348.27758362456314</v>
      </c>
      <c r="AW32" s="388"/>
      <c r="AX32" s="389"/>
      <c r="AY32" s="390"/>
      <c r="AZ32" s="390"/>
      <c r="BA32" s="390"/>
      <c r="BC32">
        <f>C27</f>
        <v>191170</v>
      </c>
    </row>
    <row r="33" spans="1:53" ht="33" thickTop="1" thickBot="1">
      <c r="A33" s="701" t="s">
        <v>6</v>
      </c>
      <c r="B33" s="695" t="s">
        <v>80</v>
      </c>
      <c r="C33" s="696"/>
      <c r="D33" s="350" t="s">
        <v>211</v>
      </c>
      <c r="E33" s="350"/>
      <c r="F33" s="350"/>
      <c r="G33" s="350"/>
      <c r="H33" s="350"/>
      <c r="I33" s="350"/>
      <c r="J33" s="692" t="s">
        <v>212</v>
      </c>
      <c r="K33" s="693"/>
      <c r="L33" s="693"/>
      <c r="M33" s="693"/>
      <c r="N33" s="693"/>
      <c r="O33" s="694"/>
      <c r="P33" s="692" t="s">
        <v>213</v>
      </c>
      <c r="Q33" s="693"/>
      <c r="R33" s="693"/>
      <c r="S33" s="693"/>
      <c r="T33" s="694"/>
      <c r="AA33" s="177">
        <v>1</v>
      </c>
      <c r="AB33" s="177">
        <v>2</v>
      </c>
      <c r="AC33" s="177">
        <v>3</v>
      </c>
      <c r="AD33" s="177">
        <v>4</v>
      </c>
      <c r="AE33" s="177">
        <v>5</v>
      </c>
      <c r="AF33" s="177">
        <v>6</v>
      </c>
      <c r="AG33" s="177">
        <v>7</v>
      </c>
      <c r="AH33" s="177">
        <v>8</v>
      </c>
      <c r="AJ33" s="44">
        <v>11</v>
      </c>
      <c r="AK33" s="44">
        <v>12</v>
      </c>
      <c r="AL33" s="44">
        <v>13</v>
      </c>
      <c r="AM33" s="44">
        <v>14</v>
      </c>
      <c r="AN33" s="44">
        <v>15</v>
      </c>
      <c r="AQ33" s="383">
        <v>2</v>
      </c>
      <c r="AR33" s="374" t="s">
        <v>14</v>
      </c>
      <c r="AS33" s="431">
        <f>H27</f>
        <v>10559</v>
      </c>
      <c r="AT33" s="431">
        <f>'Lamp. 9'!F27</f>
        <v>14344</v>
      </c>
      <c r="AU33" s="385">
        <f t="shared" ref="AU33:AU38" si="28">AS33/AT33*100</f>
        <v>73.61266034578918</v>
      </c>
      <c r="AW33" s="391">
        <v>1</v>
      </c>
      <c r="AX33" s="392" t="s">
        <v>497</v>
      </c>
      <c r="AY33" s="393">
        <f>T27</f>
        <v>7363</v>
      </c>
      <c r="AZ33" s="399">
        <f>AY33/BC32*100</f>
        <v>3.8515457446252026</v>
      </c>
      <c r="BA33" s="399">
        <f>SUM(AY33/AY38)*100</f>
        <v>17.330006825617247</v>
      </c>
    </row>
    <row r="34" spans="1:53" ht="19.899999999999999" customHeight="1" thickBot="1">
      <c r="A34" s="702"/>
      <c r="B34" s="697"/>
      <c r="C34" s="698"/>
      <c r="D34" s="351"/>
      <c r="E34" s="685" t="s">
        <v>77</v>
      </c>
      <c r="F34" s="351"/>
      <c r="G34" s="351"/>
      <c r="H34" s="351"/>
      <c r="I34" s="351"/>
      <c r="J34" s="685" t="s">
        <v>8</v>
      </c>
      <c r="K34" s="685" t="s">
        <v>216</v>
      </c>
      <c r="L34" s="685" t="s">
        <v>210</v>
      </c>
      <c r="M34" s="685" t="s">
        <v>217</v>
      </c>
      <c r="N34" s="685" t="s">
        <v>218</v>
      </c>
      <c r="O34" s="687" t="s">
        <v>219</v>
      </c>
      <c r="P34" s="685" t="s">
        <v>8</v>
      </c>
      <c r="Q34" s="685" t="s">
        <v>210</v>
      </c>
      <c r="R34" s="685" t="s">
        <v>217</v>
      </c>
      <c r="S34" s="685" t="s">
        <v>218</v>
      </c>
      <c r="T34" s="687" t="s">
        <v>219</v>
      </c>
      <c r="Z34" s="160" t="s">
        <v>30</v>
      </c>
      <c r="AA34" s="1">
        <v>523</v>
      </c>
      <c r="AB34" s="1">
        <v>35</v>
      </c>
      <c r="AC34" s="1">
        <v>31</v>
      </c>
      <c r="AD34" s="1">
        <v>42</v>
      </c>
      <c r="AE34" s="1">
        <v>644</v>
      </c>
      <c r="AF34" s="1">
        <v>1691</v>
      </c>
      <c r="AG34" s="1">
        <v>434</v>
      </c>
      <c r="AH34" s="1">
        <f>SUM(AA34:AG34)</f>
        <v>3400</v>
      </c>
      <c r="AJ34" s="1">
        <v>214</v>
      </c>
      <c r="AK34" s="1">
        <v>246</v>
      </c>
      <c r="AL34" s="1">
        <v>201</v>
      </c>
      <c r="AM34" s="9">
        <v>183</v>
      </c>
      <c r="AN34" s="1">
        <f>SUM(AJ34:AM34)</f>
        <v>844</v>
      </c>
      <c r="AO34">
        <f>AN34+AH34</f>
        <v>4244</v>
      </c>
      <c r="AP34" s="9">
        <v>1</v>
      </c>
      <c r="AQ34" s="383">
        <v>3</v>
      </c>
      <c r="AR34" s="374" t="s">
        <v>15</v>
      </c>
      <c r="AS34" s="431">
        <f>I27</f>
        <v>2472</v>
      </c>
      <c r="AT34" s="431">
        <f>'Lamp. 9'!I27</f>
        <v>1812</v>
      </c>
      <c r="AU34" s="385">
        <f t="shared" si="28"/>
        <v>136.42384105960267</v>
      </c>
      <c r="AW34" s="391">
        <v>2</v>
      </c>
      <c r="AX34" s="392" t="s">
        <v>498</v>
      </c>
      <c r="AY34" s="398">
        <f>U27</f>
        <v>15605</v>
      </c>
      <c r="AZ34" s="399">
        <f>AY34/BC32*100</f>
        <v>8.1628916671025777</v>
      </c>
      <c r="BA34" s="399">
        <f>SUM(AY34/AY38)*100</f>
        <v>36.728881775601948</v>
      </c>
    </row>
    <row r="35" spans="1:53" ht="48" thickBot="1">
      <c r="A35" s="686"/>
      <c r="B35" s="699"/>
      <c r="C35" s="700"/>
      <c r="D35" s="351"/>
      <c r="E35" s="686"/>
      <c r="F35" s="351"/>
      <c r="G35" s="351"/>
      <c r="H35" s="351"/>
      <c r="I35" s="351"/>
      <c r="J35" s="686"/>
      <c r="K35" s="686"/>
      <c r="L35" s="686"/>
      <c r="M35" s="686"/>
      <c r="N35" s="686"/>
      <c r="O35" s="688"/>
      <c r="P35" s="686"/>
      <c r="Q35" s="686"/>
      <c r="R35" s="686"/>
      <c r="S35" s="686"/>
      <c r="T35" s="688"/>
      <c r="Z35" s="160" t="s">
        <v>172</v>
      </c>
      <c r="AA35" s="1">
        <v>182</v>
      </c>
      <c r="AB35" s="1">
        <v>221</v>
      </c>
      <c r="AC35" s="1">
        <v>97</v>
      </c>
      <c r="AD35" s="1">
        <v>37</v>
      </c>
      <c r="AE35" s="1">
        <v>580</v>
      </c>
      <c r="AF35" s="1">
        <v>2136</v>
      </c>
      <c r="AG35" s="1">
        <v>666</v>
      </c>
      <c r="AH35" s="1">
        <f t="shared" ref="AH35:AH51" si="29">SUM(AA35:AG35)</f>
        <v>3919</v>
      </c>
      <c r="AJ35" s="1">
        <v>213</v>
      </c>
      <c r="AK35" s="1">
        <v>487</v>
      </c>
      <c r="AL35" s="1">
        <v>501</v>
      </c>
      <c r="AM35" s="1">
        <v>847</v>
      </c>
      <c r="AN35" s="1">
        <f>SUM(AJ35:AM35)</f>
        <v>2048</v>
      </c>
      <c r="AO35">
        <f t="shared" ref="AO35:AO51" si="30">AN35+AH35</f>
        <v>5967</v>
      </c>
      <c r="AP35" s="9">
        <v>2</v>
      </c>
      <c r="AQ35" s="383">
        <v>4</v>
      </c>
      <c r="AR35" s="374" t="s">
        <v>74</v>
      </c>
      <c r="AS35" s="431">
        <f>K27</f>
        <v>20014</v>
      </c>
      <c r="AT35" s="431">
        <f>'Lamp. 9'!O27</f>
        <v>13398</v>
      </c>
      <c r="AU35" s="385">
        <f t="shared" si="28"/>
        <v>149.38050455291832</v>
      </c>
      <c r="AW35" s="391">
        <v>3</v>
      </c>
      <c r="AX35" s="392" t="s">
        <v>499</v>
      </c>
      <c r="AY35" s="398">
        <f>V27</f>
        <v>8997</v>
      </c>
      <c r="AZ35" s="399">
        <f>AY35/BC32*100</f>
        <v>4.7062823664800959</v>
      </c>
      <c r="BA35" s="399">
        <f>SUM(AY35/AY38)*100</f>
        <v>21.175889095488031</v>
      </c>
    </row>
    <row r="36" spans="1:53" ht="48" customHeight="1" thickBot="1">
      <c r="A36" s="54">
        <v>1</v>
      </c>
      <c r="B36" s="703">
        <v>2</v>
      </c>
      <c r="C36" s="704"/>
      <c r="D36" s="685" t="s">
        <v>8</v>
      </c>
      <c r="F36" s="685" t="s">
        <v>210</v>
      </c>
      <c r="G36" s="685" t="s">
        <v>217</v>
      </c>
      <c r="H36" s="685" t="s">
        <v>218</v>
      </c>
      <c r="I36" s="687" t="s">
        <v>219</v>
      </c>
      <c r="J36" s="54">
        <v>9</v>
      </c>
      <c r="K36" s="54">
        <v>10</v>
      </c>
      <c r="L36" s="54">
        <v>11</v>
      </c>
      <c r="M36" s="54">
        <v>12</v>
      </c>
      <c r="N36" s="54">
        <v>13</v>
      </c>
      <c r="O36" s="54">
        <v>14</v>
      </c>
      <c r="P36" s="54">
        <v>15</v>
      </c>
      <c r="Q36" s="54">
        <v>17</v>
      </c>
      <c r="R36" s="54">
        <v>18</v>
      </c>
      <c r="S36" s="54">
        <v>19</v>
      </c>
      <c r="T36" s="54">
        <v>20</v>
      </c>
      <c r="Z36" s="160" t="s">
        <v>32</v>
      </c>
      <c r="AA36" s="1">
        <v>166</v>
      </c>
      <c r="AB36" s="1">
        <v>192</v>
      </c>
      <c r="AC36" s="1">
        <v>17</v>
      </c>
      <c r="AD36" s="1">
        <v>50</v>
      </c>
      <c r="AE36" s="1">
        <v>720</v>
      </c>
      <c r="AF36" s="1">
        <v>2068</v>
      </c>
      <c r="AG36" s="1">
        <v>814</v>
      </c>
      <c r="AH36" s="1">
        <f t="shared" si="29"/>
        <v>4027</v>
      </c>
      <c r="AJ36" s="352">
        <v>160</v>
      </c>
      <c r="AK36" s="352">
        <v>426</v>
      </c>
      <c r="AL36" s="352">
        <v>277</v>
      </c>
      <c r="AM36" s="352">
        <v>274</v>
      </c>
      <c r="AN36" s="1">
        <f t="shared" ref="AN36:AN51" si="31">SUM(AJ36:AM36)</f>
        <v>1137</v>
      </c>
      <c r="AO36">
        <f t="shared" si="30"/>
        <v>5164</v>
      </c>
      <c r="AP36" s="9">
        <v>3</v>
      </c>
      <c r="AQ36" s="383">
        <v>5</v>
      </c>
      <c r="AR36" s="374" t="s">
        <v>360</v>
      </c>
      <c r="AS36" s="431">
        <f>L27</f>
        <v>79517</v>
      </c>
      <c r="AT36" s="431">
        <f>'Lamp. 9'!R27</f>
        <v>60936</v>
      </c>
      <c r="AU36" s="385">
        <f t="shared" si="28"/>
        <v>130.49264802415649</v>
      </c>
      <c r="AW36" s="391">
        <v>4</v>
      </c>
      <c r="AX36" s="392" t="s">
        <v>500</v>
      </c>
      <c r="AY36" s="393">
        <f>W27</f>
        <v>10522</v>
      </c>
      <c r="AZ36" s="399">
        <f>AY36/BC32*100</f>
        <v>5.5040016739028097</v>
      </c>
      <c r="BA36" s="399">
        <f>SUM(AY36/AY38)*100</f>
        <v>24.765222303292774</v>
      </c>
    </row>
    <row r="37" spans="1:53" ht="16.5" thickBot="1">
      <c r="A37" s="6">
        <v>1</v>
      </c>
      <c r="B37" s="683" t="s">
        <v>95</v>
      </c>
      <c r="C37" s="684"/>
      <c r="D37" s="686"/>
      <c r="F37" s="686"/>
      <c r="G37" s="686"/>
      <c r="H37" s="686"/>
      <c r="I37" s="688"/>
      <c r="J37" s="1"/>
      <c r="K37" s="1"/>
      <c r="L37" s="125" t="e">
        <f>K37/J37*100</f>
        <v>#DIV/0!</v>
      </c>
      <c r="M37" s="1"/>
      <c r="N37" s="125" t="e">
        <f>M37/K37*100</f>
        <v>#DIV/0!</v>
      </c>
      <c r="O37" s="1"/>
      <c r="P37" s="1">
        <v>21</v>
      </c>
      <c r="Q37" s="125" t="e">
        <f>#REF!/P37*100</f>
        <v>#REF!</v>
      </c>
      <c r="R37" s="1">
        <v>21</v>
      </c>
      <c r="S37" s="125" t="e">
        <f>R37/#REF!*100</f>
        <v>#REF!</v>
      </c>
      <c r="T37" s="1"/>
      <c r="Z37" s="160" t="s">
        <v>33</v>
      </c>
      <c r="AA37" s="1">
        <v>376</v>
      </c>
      <c r="AB37" s="1">
        <v>321</v>
      </c>
      <c r="AC37" s="1">
        <v>134</v>
      </c>
      <c r="AD37" s="1">
        <v>140</v>
      </c>
      <c r="AE37" s="1">
        <v>586</v>
      </c>
      <c r="AF37" s="1">
        <v>1804</v>
      </c>
      <c r="AG37" s="1">
        <v>1107</v>
      </c>
      <c r="AH37" s="1">
        <f>SUM(AA37:AG37)</f>
        <v>4468</v>
      </c>
      <c r="AJ37" s="1">
        <v>104</v>
      </c>
      <c r="AK37" s="1">
        <v>171</v>
      </c>
      <c r="AL37" s="1">
        <v>382</v>
      </c>
      <c r="AM37" s="1">
        <v>416</v>
      </c>
      <c r="AN37" s="1">
        <f t="shared" si="31"/>
        <v>1073</v>
      </c>
      <c r="AO37">
        <f t="shared" si="30"/>
        <v>5541</v>
      </c>
      <c r="AP37" s="9">
        <v>4</v>
      </c>
      <c r="AQ37" s="383">
        <v>6</v>
      </c>
      <c r="AR37" s="374" t="s">
        <v>19</v>
      </c>
      <c r="AS37" s="431">
        <f>M27</f>
        <v>18319</v>
      </c>
      <c r="AT37" s="431">
        <f>'Lamp. 9'!U27</f>
        <v>20049</v>
      </c>
      <c r="AU37" s="385">
        <f t="shared" si="28"/>
        <v>91.371140705272083</v>
      </c>
      <c r="AW37" s="394"/>
      <c r="AX37" s="395"/>
      <c r="AY37" s="395"/>
      <c r="AZ37" s="395"/>
      <c r="BA37" s="395"/>
    </row>
    <row r="38" spans="1:53" ht="32.25" thickBot="1">
      <c r="A38" s="6">
        <v>2</v>
      </c>
      <c r="B38" s="683" t="s">
        <v>193</v>
      </c>
      <c r="C38" s="684"/>
      <c r="D38" s="54">
        <v>3</v>
      </c>
      <c r="E38" s="54">
        <v>4</v>
      </c>
      <c r="F38" s="54">
        <v>5</v>
      </c>
      <c r="G38" s="54">
        <v>6</v>
      </c>
      <c r="H38" s="54">
        <v>7</v>
      </c>
      <c r="I38" s="54">
        <v>8</v>
      </c>
      <c r="J38" s="1"/>
      <c r="K38" s="1"/>
      <c r="L38" s="125" t="e">
        <f t="shared" ref="L38:L54" si="32">K38/J38*100</f>
        <v>#DIV/0!</v>
      </c>
      <c r="M38" s="1"/>
      <c r="N38" s="125" t="e">
        <f t="shared" ref="N38:N54" si="33">M38/K38*100</f>
        <v>#DIV/0!</v>
      </c>
      <c r="O38" s="1"/>
      <c r="P38" s="1">
        <v>14</v>
      </c>
      <c r="Q38" s="125" t="e">
        <f>#REF!/P38*100</f>
        <v>#REF!</v>
      </c>
      <c r="R38" s="1">
        <v>16</v>
      </c>
      <c r="S38" s="125" t="e">
        <f>R38/#REF!*100</f>
        <v>#REF!</v>
      </c>
      <c r="T38" s="1"/>
      <c r="Z38" s="160" t="s">
        <v>34</v>
      </c>
      <c r="AA38" s="1">
        <v>138</v>
      </c>
      <c r="AB38" s="1">
        <v>185</v>
      </c>
      <c r="AC38" s="1">
        <v>12</v>
      </c>
      <c r="AD38" s="1">
        <v>5</v>
      </c>
      <c r="AE38" s="1">
        <v>83</v>
      </c>
      <c r="AF38" s="1">
        <v>915</v>
      </c>
      <c r="AG38" s="1">
        <v>387</v>
      </c>
      <c r="AH38" s="1">
        <f t="shared" si="29"/>
        <v>1725</v>
      </c>
      <c r="AJ38" s="1">
        <v>49</v>
      </c>
      <c r="AK38" s="1">
        <v>203</v>
      </c>
      <c r="AL38" s="1">
        <v>95</v>
      </c>
      <c r="AM38" s="1">
        <v>399</v>
      </c>
      <c r="AN38" s="1">
        <f t="shared" si="31"/>
        <v>746</v>
      </c>
      <c r="AO38">
        <f t="shared" si="30"/>
        <v>2471</v>
      </c>
      <c r="AP38" s="9">
        <v>5</v>
      </c>
      <c r="AQ38" s="383">
        <v>7</v>
      </c>
      <c r="AR38" s="374" t="s">
        <v>73</v>
      </c>
      <c r="AS38" s="431">
        <f>J27</f>
        <v>3850</v>
      </c>
      <c r="AT38" s="431">
        <f>'Lamp. 9'!L27</f>
        <v>7918</v>
      </c>
      <c r="AU38" s="385">
        <f t="shared" si="28"/>
        <v>48.623389744885074</v>
      </c>
      <c r="AW38" s="396"/>
      <c r="AX38" s="397" t="s">
        <v>485</v>
      </c>
      <c r="AY38" s="397">
        <f>SUM(AY33:AY36)</f>
        <v>42487</v>
      </c>
      <c r="AZ38" s="400">
        <f>SUM(AZ33:AZ36)</f>
        <v>22.224721452110686</v>
      </c>
      <c r="BA38" s="400">
        <f>SUM(BA33:BA36)</f>
        <v>100</v>
      </c>
    </row>
    <row r="39" spans="1:53" ht="32.25" thickBot="1">
      <c r="A39" s="6">
        <v>3</v>
      </c>
      <c r="B39" s="683" t="s">
        <v>97</v>
      </c>
      <c r="C39" s="684"/>
      <c r="D39" s="1">
        <v>19</v>
      </c>
      <c r="E39" s="1"/>
      <c r="F39" s="125">
        <f>E39/D39*100</f>
        <v>0</v>
      </c>
      <c r="G39" s="1"/>
      <c r="H39" s="125" t="e">
        <f>G39/E39*100</f>
        <v>#DIV/0!</v>
      </c>
      <c r="I39" s="1"/>
      <c r="J39" s="1"/>
      <c r="K39" s="1"/>
      <c r="L39" s="125" t="e">
        <f t="shared" si="32"/>
        <v>#DIV/0!</v>
      </c>
      <c r="M39" s="1"/>
      <c r="N39" s="125" t="e">
        <f t="shared" si="33"/>
        <v>#DIV/0!</v>
      </c>
      <c r="O39" s="1"/>
      <c r="P39" s="1">
        <v>16</v>
      </c>
      <c r="Q39" s="125" t="e">
        <f>#REF!/P39*100</f>
        <v>#REF!</v>
      </c>
      <c r="R39" s="1">
        <v>16</v>
      </c>
      <c r="S39" s="125" t="e">
        <f>R39/#REF!*100</f>
        <v>#REF!</v>
      </c>
      <c r="T39" s="1"/>
      <c r="Z39" s="160" t="s">
        <v>35</v>
      </c>
      <c r="AA39" s="1">
        <v>203</v>
      </c>
      <c r="AB39" s="1">
        <v>145</v>
      </c>
      <c r="AC39" s="1">
        <v>54</v>
      </c>
      <c r="AD39" s="1">
        <v>84</v>
      </c>
      <c r="AE39" s="1">
        <v>75</v>
      </c>
      <c r="AF39" s="1">
        <v>1009</v>
      </c>
      <c r="AG39" s="1">
        <v>231</v>
      </c>
      <c r="AH39" s="1">
        <f t="shared" si="29"/>
        <v>1801</v>
      </c>
      <c r="AJ39" s="1">
        <v>88</v>
      </c>
      <c r="AK39" s="1">
        <v>213</v>
      </c>
      <c r="AL39" s="1">
        <v>105</v>
      </c>
      <c r="AM39" s="1">
        <v>63</v>
      </c>
      <c r="AN39" s="1">
        <f t="shared" si="31"/>
        <v>469</v>
      </c>
      <c r="AO39">
        <f t="shared" si="30"/>
        <v>2270</v>
      </c>
      <c r="AP39" s="9">
        <v>6</v>
      </c>
      <c r="AQ39" s="383"/>
      <c r="AR39" s="384" t="s">
        <v>485</v>
      </c>
      <c r="AS39" s="431">
        <f>SUM(AS32:AS38)</f>
        <v>148683</v>
      </c>
      <c r="AT39" s="431">
        <f>SUM(AT32:AT38)</f>
        <v>122463</v>
      </c>
      <c r="AU39" s="385">
        <f>AS39/AT39*100</f>
        <v>121.41054849219763</v>
      </c>
    </row>
    <row r="40" spans="1:53">
      <c r="A40" s="6">
        <v>4</v>
      </c>
      <c r="B40" s="683" t="s">
        <v>98</v>
      </c>
      <c r="C40" s="684"/>
      <c r="D40" s="1">
        <v>14</v>
      </c>
      <c r="E40" s="1"/>
      <c r="F40" s="125">
        <f t="shared" ref="F40:F56" si="34">E40/D40*100</f>
        <v>0</v>
      </c>
      <c r="G40" s="1"/>
      <c r="H40" s="125" t="e">
        <f t="shared" ref="H40:H56" si="35">G40/E40*100</f>
        <v>#DIV/0!</v>
      </c>
      <c r="I40" s="1"/>
      <c r="J40" s="1"/>
      <c r="K40" s="1"/>
      <c r="L40" s="125" t="e">
        <f t="shared" si="32"/>
        <v>#DIV/0!</v>
      </c>
      <c r="M40" s="1"/>
      <c r="N40" s="125" t="e">
        <f t="shared" si="33"/>
        <v>#DIV/0!</v>
      </c>
      <c r="O40" s="1"/>
      <c r="P40" s="1">
        <v>20</v>
      </c>
      <c r="Q40" s="125" t="e">
        <f>#REF!/P40*100</f>
        <v>#REF!</v>
      </c>
      <c r="R40" s="1">
        <v>20</v>
      </c>
      <c r="S40" s="125" t="e">
        <f>R40/#REF!*100</f>
        <v>#REF!</v>
      </c>
      <c r="T40" s="1"/>
      <c r="Z40" s="160" t="s">
        <v>36</v>
      </c>
      <c r="AA40" s="1">
        <v>206</v>
      </c>
      <c r="AB40" s="1">
        <v>382</v>
      </c>
      <c r="AC40" s="1">
        <v>46</v>
      </c>
      <c r="AD40" s="1">
        <v>76</v>
      </c>
      <c r="AE40" s="1">
        <v>460</v>
      </c>
      <c r="AF40" s="1">
        <v>3356</v>
      </c>
      <c r="AG40" s="1">
        <v>521</v>
      </c>
      <c r="AH40" s="1">
        <f>SUM(AA40:AG40)</f>
        <v>5047</v>
      </c>
      <c r="AJ40" s="1">
        <v>220</v>
      </c>
      <c r="AK40" s="1">
        <v>469</v>
      </c>
      <c r="AL40" s="1">
        <v>236</v>
      </c>
      <c r="AM40" s="1">
        <v>342</v>
      </c>
      <c r="AN40" s="1">
        <f t="shared" si="31"/>
        <v>1267</v>
      </c>
      <c r="AO40">
        <f t="shared" si="30"/>
        <v>6314</v>
      </c>
      <c r="AP40" s="9">
        <v>7</v>
      </c>
    </row>
    <row r="41" spans="1:53">
      <c r="A41" s="6">
        <v>5</v>
      </c>
      <c r="B41" s="683" t="s">
        <v>99</v>
      </c>
      <c r="C41" s="684"/>
      <c r="D41" s="1">
        <v>13</v>
      </c>
      <c r="E41" s="1"/>
      <c r="F41" s="125">
        <f t="shared" si="34"/>
        <v>0</v>
      </c>
      <c r="G41" s="1"/>
      <c r="H41" s="125" t="e">
        <f t="shared" si="35"/>
        <v>#DIV/0!</v>
      </c>
      <c r="I41" s="1"/>
      <c r="J41" s="1"/>
      <c r="K41" s="1"/>
      <c r="L41" s="125" t="e">
        <f t="shared" si="32"/>
        <v>#DIV/0!</v>
      </c>
      <c r="M41" s="1"/>
      <c r="N41" s="125" t="e">
        <f t="shared" si="33"/>
        <v>#DIV/0!</v>
      </c>
      <c r="O41" s="1"/>
      <c r="P41" s="1">
        <v>19</v>
      </c>
      <c r="Q41" s="125" t="e">
        <f>#REF!/P41*100</f>
        <v>#REF!</v>
      </c>
      <c r="R41" s="1">
        <v>13</v>
      </c>
      <c r="S41" s="125" t="e">
        <f>R41/#REF!*100</f>
        <v>#REF!</v>
      </c>
      <c r="T41" s="1"/>
      <c r="Z41" s="160" t="s">
        <v>37</v>
      </c>
      <c r="AA41" s="1">
        <v>445</v>
      </c>
      <c r="AB41" s="1">
        <v>359</v>
      </c>
      <c r="AC41" s="1">
        <v>129</v>
      </c>
      <c r="AD41" s="1">
        <v>232</v>
      </c>
      <c r="AE41" s="1">
        <v>1069</v>
      </c>
      <c r="AF41" s="1">
        <v>2488</v>
      </c>
      <c r="AG41" s="1">
        <v>921</v>
      </c>
      <c r="AH41" s="1">
        <f t="shared" si="29"/>
        <v>5643</v>
      </c>
      <c r="AJ41" s="1">
        <v>228</v>
      </c>
      <c r="AK41" s="1">
        <v>681</v>
      </c>
      <c r="AL41" s="1">
        <v>383</v>
      </c>
      <c r="AM41" s="1">
        <v>807</v>
      </c>
      <c r="AN41" s="1">
        <f t="shared" si="31"/>
        <v>2099</v>
      </c>
      <c r="AO41">
        <f t="shared" si="30"/>
        <v>7742</v>
      </c>
      <c r="AP41" s="9">
        <v>8</v>
      </c>
      <c r="AQ41" t="s">
        <v>523</v>
      </c>
      <c r="AW41" t="s">
        <v>524</v>
      </c>
    </row>
    <row r="42" spans="1:53">
      <c r="A42" s="6">
        <v>6</v>
      </c>
      <c r="B42" s="683" t="s">
        <v>100</v>
      </c>
      <c r="C42" s="684"/>
      <c r="D42" s="1">
        <v>18</v>
      </c>
      <c r="E42" s="1"/>
      <c r="F42" s="125">
        <f t="shared" si="34"/>
        <v>0</v>
      </c>
      <c r="G42" s="1"/>
      <c r="H42" s="125" t="e">
        <f t="shared" si="35"/>
        <v>#DIV/0!</v>
      </c>
      <c r="I42" s="1"/>
      <c r="J42" s="1"/>
      <c r="K42" s="1"/>
      <c r="L42" s="125" t="e">
        <f t="shared" si="32"/>
        <v>#DIV/0!</v>
      </c>
      <c r="M42" s="1"/>
      <c r="N42" s="125" t="e">
        <f t="shared" si="33"/>
        <v>#DIV/0!</v>
      </c>
      <c r="O42" s="1"/>
      <c r="P42" s="1">
        <v>21</v>
      </c>
      <c r="Q42" s="125" t="e">
        <f>#REF!/P42*100</f>
        <v>#REF!</v>
      </c>
      <c r="R42" s="1">
        <v>20</v>
      </c>
      <c r="S42" s="125" t="e">
        <f>R42/#REF!*100</f>
        <v>#REF!</v>
      </c>
      <c r="T42" s="1"/>
      <c r="Z42" s="160" t="s">
        <v>38</v>
      </c>
      <c r="AA42" s="1">
        <v>414</v>
      </c>
      <c r="AB42" s="1">
        <v>399</v>
      </c>
      <c r="AC42" s="1">
        <v>77</v>
      </c>
      <c r="AD42" s="1">
        <v>67</v>
      </c>
      <c r="AE42" s="1">
        <v>434</v>
      </c>
      <c r="AF42" s="1">
        <v>1465</v>
      </c>
      <c r="AG42" s="1">
        <v>280</v>
      </c>
      <c r="AH42" s="1">
        <f t="shared" si="29"/>
        <v>3136</v>
      </c>
      <c r="AJ42" s="1">
        <v>198</v>
      </c>
      <c r="AK42" s="1">
        <v>313</v>
      </c>
      <c r="AL42" s="1">
        <v>191</v>
      </c>
      <c r="AM42" s="1">
        <v>323</v>
      </c>
      <c r="AN42" s="1">
        <f t="shared" si="31"/>
        <v>1025</v>
      </c>
      <c r="AO42">
        <f t="shared" si="30"/>
        <v>4161</v>
      </c>
      <c r="AP42" s="9">
        <v>9</v>
      </c>
      <c r="AQ42" t="s">
        <v>525</v>
      </c>
      <c r="AR42" t="s">
        <v>256</v>
      </c>
      <c r="AS42" s="401">
        <f>AA52</f>
        <v>4325</v>
      </c>
    </row>
    <row r="43" spans="1:53">
      <c r="A43" s="6">
        <v>7</v>
      </c>
      <c r="B43" s="683" t="s">
        <v>101</v>
      </c>
      <c r="C43" s="684"/>
      <c r="D43" s="1">
        <v>13</v>
      </c>
      <c r="E43" s="1"/>
      <c r="F43" s="125">
        <f t="shared" si="34"/>
        <v>0</v>
      </c>
      <c r="G43" s="1"/>
      <c r="H43" s="125" t="e">
        <f t="shared" si="35"/>
        <v>#DIV/0!</v>
      </c>
      <c r="I43" s="1"/>
      <c r="J43" s="1"/>
      <c r="K43" s="1"/>
      <c r="L43" s="125" t="e">
        <f t="shared" si="32"/>
        <v>#DIV/0!</v>
      </c>
      <c r="M43" s="1"/>
      <c r="N43" s="125" t="e">
        <f t="shared" si="33"/>
        <v>#DIV/0!</v>
      </c>
      <c r="O43" s="1"/>
      <c r="P43" s="1">
        <v>14</v>
      </c>
      <c r="Q43" s="125" t="e">
        <f>#REF!/P43*100</f>
        <v>#REF!</v>
      </c>
      <c r="R43" s="1">
        <v>14</v>
      </c>
      <c r="S43" s="125" t="e">
        <f>R43/#REF!*100</f>
        <v>#REF!</v>
      </c>
      <c r="T43" s="1"/>
      <c r="Z43" s="160" t="s">
        <v>39</v>
      </c>
      <c r="AA43" s="1">
        <v>256</v>
      </c>
      <c r="AB43" s="1">
        <v>423</v>
      </c>
      <c r="AC43" s="1">
        <v>175</v>
      </c>
      <c r="AD43" s="1">
        <v>87</v>
      </c>
      <c r="AE43" s="1">
        <v>307</v>
      </c>
      <c r="AF43" s="1">
        <v>1181</v>
      </c>
      <c r="AG43" s="1">
        <v>416</v>
      </c>
      <c r="AH43" s="1">
        <f t="shared" si="29"/>
        <v>2845</v>
      </c>
      <c r="AJ43" s="1">
        <v>218</v>
      </c>
      <c r="AK43" s="1">
        <v>320</v>
      </c>
      <c r="AL43" s="1">
        <v>230</v>
      </c>
      <c r="AM43" s="1">
        <v>203</v>
      </c>
      <c r="AN43" s="1">
        <f t="shared" si="31"/>
        <v>971</v>
      </c>
      <c r="AO43">
        <f t="shared" si="30"/>
        <v>3816</v>
      </c>
      <c r="AP43" s="9">
        <v>10</v>
      </c>
      <c r="AQ43" t="s">
        <v>526</v>
      </c>
      <c r="AR43" t="s">
        <v>256</v>
      </c>
      <c r="AS43" s="401">
        <f>AB52</f>
        <v>4237</v>
      </c>
      <c r="AV43" t="s">
        <v>529</v>
      </c>
      <c r="AY43" s="8" t="s">
        <v>256</v>
      </c>
      <c r="AZ43" s="401">
        <f>AJ52</f>
        <v>2688</v>
      </c>
    </row>
    <row r="44" spans="1:53">
      <c r="A44" s="6">
        <v>8</v>
      </c>
      <c r="B44" s="683" t="s">
        <v>102</v>
      </c>
      <c r="C44" s="684"/>
      <c r="D44" s="1">
        <v>17</v>
      </c>
      <c r="E44" s="1"/>
      <c r="F44" s="125">
        <f t="shared" si="34"/>
        <v>0</v>
      </c>
      <c r="G44" s="1"/>
      <c r="H44" s="125" t="e">
        <f t="shared" si="35"/>
        <v>#DIV/0!</v>
      </c>
      <c r="I44" s="1"/>
      <c r="J44" s="1"/>
      <c r="K44" s="1"/>
      <c r="L44" s="125" t="e">
        <f t="shared" si="32"/>
        <v>#DIV/0!</v>
      </c>
      <c r="M44" s="1"/>
      <c r="N44" s="125" t="e">
        <f t="shared" si="33"/>
        <v>#DIV/0!</v>
      </c>
      <c r="O44" s="1"/>
      <c r="P44" s="1">
        <v>21</v>
      </c>
      <c r="Q44" s="125" t="e">
        <f>#REF!/P44*100</f>
        <v>#REF!</v>
      </c>
      <c r="R44" s="1">
        <v>21</v>
      </c>
      <c r="S44" s="125" t="e">
        <f>R44/#REF!*100</f>
        <v>#REF!</v>
      </c>
      <c r="T44" s="1"/>
      <c r="Z44" s="160" t="s">
        <v>40</v>
      </c>
      <c r="AA44" s="1">
        <v>211</v>
      </c>
      <c r="AB44" s="1">
        <v>275</v>
      </c>
      <c r="AC44" s="1">
        <v>64</v>
      </c>
      <c r="AD44" s="1">
        <v>56</v>
      </c>
      <c r="AE44" s="1">
        <v>695</v>
      </c>
      <c r="AF44" s="1">
        <v>1698</v>
      </c>
      <c r="AG44" s="1">
        <v>377</v>
      </c>
      <c r="AH44" s="1">
        <f t="shared" si="29"/>
        <v>3376</v>
      </c>
      <c r="AJ44" s="1">
        <v>119</v>
      </c>
      <c r="AK44" s="1">
        <v>308</v>
      </c>
      <c r="AL44" s="1">
        <v>315</v>
      </c>
      <c r="AM44" s="1">
        <v>108</v>
      </c>
      <c r="AN44" s="1">
        <f t="shared" si="31"/>
        <v>850</v>
      </c>
      <c r="AO44">
        <f t="shared" si="30"/>
        <v>4226</v>
      </c>
      <c r="AP44" s="9">
        <v>11</v>
      </c>
      <c r="AQ44" t="s">
        <v>527</v>
      </c>
      <c r="AR44" t="s">
        <v>256</v>
      </c>
      <c r="AS44" s="401">
        <f>AC52</f>
        <v>1092</v>
      </c>
      <c r="AV44" t="s">
        <v>530</v>
      </c>
      <c r="AY44" s="8" t="s">
        <v>256</v>
      </c>
      <c r="AZ44" s="401">
        <f>AK52</f>
        <v>5998</v>
      </c>
    </row>
    <row r="45" spans="1:53">
      <c r="A45" s="6">
        <v>9</v>
      </c>
      <c r="B45" s="683" t="s">
        <v>103</v>
      </c>
      <c r="C45" s="684"/>
      <c r="D45" s="1">
        <v>14</v>
      </c>
      <c r="E45" s="1"/>
      <c r="F45" s="125">
        <f t="shared" si="34"/>
        <v>0</v>
      </c>
      <c r="G45" s="1"/>
      <c r="H45" s="125" t="e">
        <f t="shared" si="35"/>
        <v>#DIV/0!</v>
      </c>
      <c r="I45" s="1"/>
      <c r="J45" s="1"/>
      <c r="K45" s="1"/>
      <c r="L45" s="125" t="e">
        <f t="shared" si="32"/>
        <v>#DIV/0!</v>
      </c>
      <c r="M45" s="1"/>
      <c r="N45" s="125" t="e">
        <f t="shared" si="33"/>
        <v>#DIV/0!</v>
      </c>
      <c r="O45" s="1"/>
      <c r="P45" s="1">
        <v>16</v>
      </c>
      <c r="Q45" s="125" t="e">
        <f>#REF!/P45*100</f>
        <v>#REF!</v>
      </c>
      <c r="R45" s="1">
        <v>16</v>
      </c>
      <c r="S45" s="125" t="e">
        <f>R45/#REF!*100</f>
        <v>#REF!</v>
      </c>
      <c r="T45" s="1"/>
      <c r="Z45" s="160" t="s">
        <v>41</v>
      </c>
      <c r="AA45" s="1">
        <v>199</v>
      </c>
      <c r="AB45" s="1">
        <v>176</v>
      </c>
      <c r="AC45" s="1">
        <v>35</v>
      </c>
      <c r="AD45" s="1">
        <v>30</v>
      </c>
      <c r="AE45" s="1">
        <v>285</v>
      </c>
      <c r="AF45" s="1">
        <v>2432</v>
      </c>
      <c r="AG45" s="1">
        <v>507</v>
      </c>
      <c r="AH45" s="1">
        <f t="shared" si="29"/>
        <v>3664</v>
      </c>
      <c r="AJ45" s="1">
        <v>206</v>
      </c>
      <c r="AK45" s="1">
        <v>439</v>
      </c>
      <c r="AL45" s="1">
        <v>177</v>
      </c>
      <c r="AM45" s="1">
        <v>367</v>
      </c>
      <c r="AN45" s="1">
        <f t="shared" si="31"/>
        <v>1189</v>
      </c>
      <c r="AO45">
        <f t="shared" si="30"/>
        <v>4853</v>
      </c>
      <c r="AP45" s="9">
        <v>12</v>
      </c>
      <c r="AQ45" t="s">
        <v>73</v>
      </c>
      <c r="AR45" t="s">
        <v>256</v>
      </c>
      <c r="AS45" s="401">
        <f>AD52</f>
        <v>1111</v>
      </c>
      <c r="AV45" t="s">
        <v>531</v>
      </c>
      <c r="AY45" s="8" t="s">
        <v>256</v>
      </c>
      <c r="AZ45" s="401">
        <f>AL52</f>
        <v>4045</v>
      </c>
    </row>
    <row r="46" spans="1:53">
      <c r="A46" s="6">
        <v>10</v>
      </c>
      <c r="B46" s="683" t="s">
        <v>104</v>
      </c>
      <c r="C46" s="684"/>
      <c r="D46" s="1">
        <v>19</v>
      </c>
      <c r="E46" s="1"/>
      <c r="F46" s="125">
        <f t="shared" si="34"/>
        <v>0</v>
      </c>
      <c r="G46" s="1"/>
      <c r="H46" s="125" t="e">
        <f t="shared" si="35"/>
        <v>#DIV/0!</v>
      </c>
      <c r="I46" s="1"/>
      <c r="J46" s="1"/>
      <c r="K46" s="1"/>
      <c r="L46" s="125" t="e">
        <f t="shared" si="32"/>
        <v>#DIV/0!</v>
      </c>
      <c r="M46" s="1"/>
      <c r="N46" s="125" t="e">
        <f t="shared" si="33"/>
        <v>#DIV/0!</v>
      </c>
      <c r="O46" s="1"/>
      <c r="P46" s="1">
        <v>12</v>
      </c>
      <c r="Q46" s="125" t="e">
        <f>#REF!/P46*100</f>
        <v>#REF!</v>
      </c>
      <c r="R46" s="1">
        <v>12</v>
      </c>
      <c r="S46" s="125" t="e">
        <f>R46/#REF!*100</f>
        <v>#REF!</v>
      </c>
      <c r="T46" s="1"/>
      <c r="Z46" s="160" t="s">
        <v>42</v>
      </c>
      <c r="AA46" s="1">
        <v>223</v>
      </c>
      <c r="AB46" s="1">
        <v>414</v>
      </c>
      <c r="AC46" s="1">
        <v>83</v>
      </c>
      <c r="AD46" s="1">
        <v>102</v>
      </c>
      <c r="AE46" s="1">
        <v>838</v>
      </c>
      <c r="AF46" s="1">
        <v>2644</v>
      </c>
      <c r="AG46" s="1">
        <v>1275</v>
      </c>
      <c r="AH46" s="1">
        <f t="shared" si="29"/>
        <v>5579</v>
      </c>
      <c r="AJ46" s="1">
        <v>227</v>
      </c>
      <c r="AK46" s="1">
        <v>448</v>
      </c>
      <c r="AL46" s="1">
        <v>292</v>
      </c>
      <c r="AM46" s="1">
        <v>394</v>
      </c>
      <c r="AN46" s="1">
        <f t="shared" si="31"/>
        <v>1361</v>
      </c>
      <c r="AO46">
        <f t="shared" si="30"/>
        <v>6940</v>
      </c>
      <c r="AP46" s="9">
        <v>13</v>
      </c>
      <c r="AQ46" t="s">
        <v>528</v>
      </c>
      <c r="AR46" t="s">
        <v>256</v>
      </c>
      <c r="AS46" s="401">
        <f>AE52</f>
        <v>8187</v>
      </c>
      <c r="AV46" t="s">
        <v>532</v>
      </c>
      <c r="AY46" s="8" t="s">
        <v>256</v>
      </c>
      <c r="AZ46" s="401">
        <f>AM52</f>
        <v>5795</v>
      </c>
    </row>
    <row r="47" spans="1:53">
      <c r="A47" s="6">
        <v>11</v>
      </c>
      <c r="B47" s="683" t="s">
        <v>105</v>
      </c>
      <c r="C47" s="684"/>
      <c r="D47" s="1">
        <v>16</v>
      </c>
      <c r="E47" s="1"/>
      <c r="F47" s="125">
        <f t="shared" si="34"/>
        <v>0</v>
      </c>
      <c r="G47" s="1"/>
      <c r="H47" s="125" t="e">
        <f t="shared" si="35"/>
        <v>#DIV/0!</v>
      </c>
      <c r="I47" s="1"/>
      <c r="J47" s="1"/>
      <c r="K47" s="1"/>
      <c r="L47" s="125" t="e">
        <f t="shared" si="32"/>
        <v>#DIV/0!</v>
      </c>
      <c r="M47" s="1"/>
      <c r="N47" s="125" t="e">
        <f t="shared" si="33"/>
        <v>#DIV/0!</v>
      </c>
      <c r="O47" s="1"/>
      <c r="P47" s="1">
        <v>15</v>
      </c>
      <c r="Q47" s="125" t="e">
        <f>#REF!/P47*100</f>
        <v>#REF!</v>
      </c>
      <c r="R47" s="1">
        <v>14</v>
      </c>
      <c r="S47" s="125" t="e">
        <f>R47/#REF!*100</f>
        <v>#REF!</v>
      </c>
      <c r="T47" s="1"/>
      <c r="Z47" s="160" t="s">
        <v>43</v>
      </c>
      <c r="AA47" s="1">
        <v>307</v>
      </c>
      <c r="AB47" s="1">
        <v>216</v>
      </c>
      <c r="AC47" s="1">
        <v>31</v>
      </c>
      <c r="AD47" s="1">
        <v>40</v>
      </c>
      <c r="AE47" s="1">
        <v>334</v>
      </c>
      <c r="AF47" s="1">
        <v>2034</v>
      </c>
      <c r="AG47" s="1">
        <v>303</v>
      </c>
      <c r="AH47" s="1">
        <f t="shared" si="29"/>
        <v>3265</v>
      </c>
      <c r="AJ47" s="1">
        <v>105</v>
      </c>
      <c r="AK47" s="1">
        <v>302</v>
      </c>
      <c r="AL47" s="1">
        <v>215</v>
      </c>
      <c r="AM47" s="1">
        <v>373</v>
      </c>
      <c r="AN47" s="1">
        <f t="shared" si="31"/>
        <v>995</v>
      </c>
      <c r="AO47">
        <f t="shared" si="30"/>
        <v>4260</v>
      </c>
      <c r="AP47" s="9">
        <v>14</v>
      </c>
      <c r="AQ47" t="s">
        <v>75</v>
      </c>
      <c r="AR47" t="s">
        <v>256</v>
      </c>
      <c r="AS47" s="401">
        <f>AF52</f>
        <v>30675</v>
      </c>
      <c r="AV47" s="46" t="s">
        <v>485</v>
      </c>
      <c r="AY47" s="8" t="s">
        <v>256</v>
      </c>
      <c r="AZ47" s="401">
        <f>SUM(AZ43:AZ46)</f>
        <v>18526</v>
      </c>
    </row>
    <row r="48" spans="1:53">
      <c r="A48" s="6">
        <v>12</v>
      </c>
      <c r="B48" s="683" t="s">
        <v>106</v>
      </c>
      <c r="C48" s="684"/>
      <c r="D48" s="1">
        <v>7</v>
      </c>
      <c r="E48" s="1"/>
      <c r="F48" s="125">
        <f t="shared" si="34"/>
        <v>0</v>
      </c>
      <c r="G48" s="1"/>
      <c r="H48" s="125" t="e">
        <f t="shared" si="35"/>
        <v>#DIV/0!</v>
      </c>
      <c r="I48" s="1"/>
      <c r="J48" s="1"/>
      <c r="K48" s="1"/>
      <c r="L48" s="125" t="e">
        <f t="shared" si="32"/>
        <v>#DIV/0!</v>
      </c>
      <c r="M48" s="1"/>
      <c r="N48" s="125" t="e">
        <f t="shared" si="33"/>
        <v>#DIV/0!</v>
      </c>
      <c r="O48" s="1"/>
      <c r="P48" s="1">
        <v>12</v>
      </c>
      <c r="Q48" s="125" t="e">
        <f>#REF!/P48*100</f>
        <v>#REF!</v>
      </c>
      <c r="R48" s="1">
        <v>16</v>
      </c>
      <c r="S48" s="125" t="e">
        <f>R48/#REF!*100</f>
        <v>#REF!</v>
      </c>
      <c r="T48" s="1"/>
      <c r="Z48" s="160" t="s">
        <v>44</v>
      </c>
      <c r="AA48" s="1">
        <v>101</v>
      </c>
      <c r="AB48" s="1">
        <v>225</v>
      </c>
      <c r="AC48" s="1">
        <v>31</v>
      </c>
      <c r="AD48" s="1">
        <v>11</v>
      </c>
      <c r="AE48" s="1">
        <v>175</v>
      </c>
      <c r="AF48" s="1">
        <v>1229</v>
      </c>
      <c r="AG48" s="1">
        <v>213</v>
      </c>
      <c r="AH48" s="1">
        <f t="shared" si="29"/>
        <v>1985</v>
      </c>
      <c r="AJ48" s="1">
        <v>100</v>
      </c>
      <c r="AK48" s="1">
        <v>271</v>
      </c>
      <c r="AL48" s="1">
        <v>130</v>
      </c>
      <c r="AM48" s="1">
        <v>326</v>
      </c>
      <c r="AN48" s="1">
        <f t="shared" si="31"/>
        <v>827</v>
      </c>
      <c r="AO48">
        <f t="shared" si="30"/>
        <v>2812</v>
      </c>
      <c r="AP48" s="9">
        <v>15</v>
      </c>
      <c r="AQ48" t="s">
        <v>19</v>
      </c>
      <c r="AR48" t="s">
        <v>256</v>
      </c>
      <c r="AS48" s="401">
        <f>AG52</f>
        <v>9829</v>
      </c>
    </row>
    <row r="49" spans="1:45">
      <c r="A49" s="6">
        <v>13</v>
      </c>
      <c r="B49" s="683" t="s">
        <v>107</v>
      </c>
      <c r="C49" s="684"/>
      <c r="D49" s="1">
        <v>13</v>
      </c>
      <c r="E49" s="1"/>
      <c r="F49" s="125">
        <f t="shared" si="34"/>
        <v>0</v>
      </c>
      <c r="G49" s="1"/>
      <c r="H49" s="125" t="e">
        <f t="shared" si="35"/>
        <v>#DIV/0!</v>
      </c>
      <c r="I49" s="1"/>
      <c r="J49" s="1"/>
      <c r="K49" s="1"/>
      <c r="L49" s="125" t="e">
        <f t="shared" si="32"/>
        <v>#DIV/0!</v>
      </c>
      <c r="M49" s="1"/>
      <c r="N49" s="125" t="e">
        <f t="shared" si="33"/>
        <v>#DIV/0!</v>
      </c>
      <c r="O49" s="1"/>
      <c r="P49" s="1">
        <v>22</v>
      </c>
      <c r="Q49" s="125" t="e">
        <f>#REF!/P49*100</f>
        <v>#REF!</v>
      </c>
      <c r="R49" s="1">
        <v>6</v>
      </c>
      <c r="S49" s="125" t="e">
        <f>R49/#REF!*100</f>
        <v>#REF!</v>
      </c>
      <c r="T49" s="1"/>
      <c r="Z49" s="160" t="s">
        <v>45</v>
      </c>
      <c r="AA49" s="1">
        <v>107</v>
      </c>
      <c r="AB49" s="1">
        <v>149</v>
      </c>
      <c r="AC49" s="1">
        <v>10</v>
      </c>
      <c r="AD49" s="1">
        <v>26</v>
      </c>
      <c r="AE49" s="1">
        <v>375</v>
      </c>
      <c r="AF49" s="1">
        <v>1148</v>
      </c>
      <c r="AG49" s="1">
        <v>518</v>
      </c>
      <c r="AH49" s="1">
        <f t="shared" si="29"/>
        <v>2333</v>
      </c>
      <c r="AJ49" s="1">
        <v>92</v>
      </c>
      <c r="AK49" s="1">
        <v>292</v>
      </c>
      <c r="AL49" s="1">
        <v>124</v>
      </c>
      <c r="AM49" s="1">
        <v>114</v>
      </c>
      <c r="AN49" s="1">
        <f t="shared" si="31"/>
        <v>622</v>
      </c>
      <c r="AO49">
        <f t="shared" si="30"/>
        <v>2955</v>
      </c>
      <c r="AP49" s="9">
        <v>16</v>
      </c>
      <c r="AQ49" t="s">
        <v>70</v>
      </c>
      <c r="AR49" t="s">
        <v>256</v>
      </c>
      <c r="AS49" s="401">
        <f>SUM(AS42:AS48)</f>
        <v>59456</v>
      </c>
    </row>
    <row r="50" spans="1:45">
      <c r="A50" s="6">
        <v>14</v>
      </c>
      <c r="B50" s="683" t="s">
        <v>108</v>
      </c>
      <c r="C50" s="684"/>
      <c r="D50" s="1">
        <v>11</v>
      </c>
      <c r="E50" s="1"/>
      <c r="F50" s="125">
        <f t="shared" si="34"/>
        <v>0</v>
      </c>
      <c r="G50" s="1"/>
      <c r="H50" s="125" t="e">
        <f t="shared" si="35"/>
        <v>#DIV/0!</v>
      </c>
      <c r="I50" s="1"/>
      <c r="J50" s="1"/>
      <c r="K50" s="1"/>
      <c r="L50" s="125" t="e">
        <f t="shared" si="32"/>
        <v>#DIV/0!</v>
      </c>
      <c r="M50" s="1"/>
      <c r="N50" s="125" t="e">
        <f t="shared" si="33"/>
        <v>#DIV/0!</v>
      </c>
      <c r="O50" s="1"/>
      <c r="P50" s="1">
        <v>14</v>
      </c>
      <c r="Q50" s="125" t="e">
        <f>#REF!/P50*100</f>
        <v>#REF!</v>
      </c>
      <c r="R50" s="1">
        <v>14</v>
      </c>
      <c r="S50" s="125" t="e">
        <f>R50/#REF!*100</f>
        <v>#REF!</v>
      </c>
      <c r="T50" s="1"/>
      <c r="Z50" s="160" t="s">
        <v>46</v>
      </c>
      <c r="AA50" s="1">
        <v>161</v>
      </c>
      <c r="AB50" s="1">
        <v>60</v>
      </c>
      <c r="AC50" s="1">
        <v>49</v>
      </c>
      <c r="AD50" s="1">
        <v>17</v>
      </c>
      <c r="AE50" s="1">
        <v>421</v>
      </c>
      <c r="AF50" s="1">
        <v>714</v>
      </c>
      <c r="AG50" s="1">
        <v>769</v>
      </c>
      <c r="AH50" s="1">
        <f t="shared" si="29"/>
        <v>2191</v>
      </c>
      <c r="AJ50" s="1">
        <v>107</v>
      </c>
      <c r="AK50" s="1">
        <v>264</v>
      </c>
      <c r="AL50" s="1">
        <v>155</v>
      </c>
      <c r="AM50" s="1">
        <v>220</v>
      </c>
      <c r="AN50" s="1">
        <f>SUM(AJ50:AM50)</f>
        <v>746</v>
      </c>
      <c r="AO50">
        <f t="shared" si="30"/>
        <v>2937</v>
      </c>
      <c r="AP50" s="9">
        <v>17</v>
      </c>
    </row>
    <row r="51" spans="1:45">
      <c r="A51" s="6">
        <v>15</v>
      </c>
      <c r="B51" s="683" t="s">
        <v>109</v>
      </c>
      <c r="C51" s="684"/>
      <c r="D51" s="1">
        <v>12</v>
      </c>
      <c r="E51" s="1"/>
      <c r="F51" s="125">
        <f t="shared" si="34"/>
        <v>0</v>
      </c>
      <c r="G51" s="1"/>
      <c r="H51" s="125" t="e">
        <f t="shared" si="35"/>
        <v>#DIV/0!</v>
      </c>
      <c r="I51" s="1"/>
      <c r="J51" s="1"/>
      <c r="K51" s="1"/>
      <c r="L51" s="125" t="e">
        <f t="shared" si="32"/>
        <v>#DIV/0!</v>
      </c>
      <c r="M51" s="1"/>
      <c r="N51" s="125" t="e">
        <f t="shared" si="33"/>
        <v>#DIV/0!</v>
      </c>
      <c r="O51" s="1"/>
      <c r="P51" s="1">
        <v>14</v>
      </c>
      <c r="Q51" s="125" t="e">
        <f>#REF!/P51*100</f>
        <v>#REF!</v>
      </c>
      <c r="R51" s="1">
        <v>14</v>
      </c>
      <c r="S51" s="125" t="e">
        <f>R51/#REF!*100</f>
        <v>#REF!</v>
      </c>
      <c r="T51" s="1"/>
      <c r="Z51" s="160" t="s">
        <v>173</v>
      </c>
      <c r="AA51" s="1">
        <v>107</v>
      </c>
      <c r="AB51" s="1">
        <v>60</v>
      </c>
      <c r="AC51" s="1">
        <v>17</v>
      </c>
      <c r="AD51" s="1">
        <v>9</v>
      </c>
      <c r="AE51" s="1">
        <v>106</v>
      </c>
      <c r="AF51" s="1">
        <v>663</v>
      </c>
      <c r="AG51" s="1">
        <v>90</v>
      </c>
      <c r="AH51" s="1">
        <f t="shared" si="29"/>
        <v>1052</v>
      </c>
      <c r="AJ51" s="1">
        <v>40</v>
      </c>
      <c r="AK51" s="1">
        <v>145</v>
      </c>
      <c r="AL51" s="1">
        <v>36</v>
      </c>
      <c r="AM51" s="1">
        <v>36</v>
      </c>
      <c r="AN51" s="1">
        <f t="shared" si="31"/>
        <v>257</v>
      </c>
      <c r="AO51">
        <f t="shared" si="30"/>
        <v>1309</v>
      </c>
      <c r="AP51" s="9">
        <v>18</v>
      </c>
    </row>
    <row r="52" spans="1:45" ht="15.75" thickBot="1">
      <c r="A52" s="6">
        <v>16</v>
      </c>
      <c r="B52" s="683" t="s">
        <v>110</v>
      </c>
      <c r="C52" s="684"/>
      <c r="D52" s="1">
        <v>13</v>
      </c>
      <c r="E52" s="1"/>
      <c r="F52" s="125">
        <f t="shared" si="34"/>
        <v>0</v>
      </c>
      <c r="G52" s="1"/>
      <c r="H52" s="125" t="e">
        <f t="shared" si="35"/>
        <v>#DIV/0!</v>
      </c>
      <c r="I52" s="1"/>
      <c r="J52" s="1"/>
      <c r="K52" s="1"/>
      <c r="L52" s="125" t="e">
        <f t="shared" si="32"/>
        <v>#DIV/0!</v>
      </c>
      <c r="M52" s="1"/>
      <c r="N52" s="125" t="e">
        <f t="shared" si="33"/>
        <v>#DIV/0!</v>
      </c>
      <c r="O52" s="1"/>
      <c r="P52" s="1">
        <v>17</v>
      </c>
      <c r="Q52" s="125" t="e">
        <f>#REF!/P52*100</f>
        <v>#REF!</v>
      </c>
      <c r="R52" s="1">
        <v>17</v>
      </c>
      <c r="S52" s="125" t="e">
        <f>R52/#REF!*100</f>
        <v>#REF!</v>
      </c>
      <c r="T52" s="1"/>
      <c r="AA52" s="1">
        <f>SUM(AA34:AA51)</f>
        <v>4325</v>
      </c>
      <c r="AB52" s="1">
        <f t="shared" ref="AB52:AH52" si="36">SUM(AB34:AB51)</f>
        <v>4237</v>
      </c>
      <c r="AC52" s="1">
        <f t="shared" si="36"/>
        <v>1092</v>
      </c>
      <c r="AD52" s="1">
        <f t="shared" si="36"/>
        <v>1111</v>
      </c>
      <c r="AE52" s="1">
        <f t="shared" si="36"/>
        <v>8187</v>
      </c>
      <c r="AF52" s="1">
        <f t="shared" si="36"/>
        <v>30675</v>
      </c>
      <c r="AG52" s="1">
        <f t="shared" si="36"/>
        <v>9829</v>
      </c>
      <c r="AH52" s="1">
        <f t="shared" si="36"/>
        <v>59456</v>
      </c>
      <c r="AJ52" s="45">
        <f>SUM(AJ34:AJ51)</f>
        <v>2688</v>
      </c>
      <c r="AK52" s="45">
        <f>SUM(AK34:AK51)</f>
        <v>5998</v>
      </c>
      <c r="AL52" s="45">
        <f>SUM(AL34:AL51)</f>
        <v>4045</v>
      </c>
      <c r="AM52" s="45">
        <f>SUM(AM34:AM51)</f>
        <v>5795</v>
      </c>
      <c r="AN52" s="45">
        <f>SUM(AN34:AN51)</f>
        <v>18526</v>
      </c>
    </row>
    <row r="53" spans="1:45" ht="15.75" thickTop="1">
      <c r="A53" s="6">
        <v>17</v>
      </c>
      <c r="B53" s="683" t="s">
        <v>111</v>
      </c>
      <c r="C53" s="684"/>
      <c r="D53" s="1">
        <v>14</v>
      </c>
      <c r="E53" s="1"/>
      <c r="F53" s="125">
        <f t="shared" si="34"/>
        <v>0</v>
      </c>
      <c r="G53" s="1"/>
      <c r="H53" s="125" t="e">
        <f t="shared" si="35"/>
        <v>#DIV/0!</v>
      </c>
      <c r="I53" s="1"/>
      <c r="J53" s="1"/>
      <c r="K53" s="1"/>
      <c r="L53" s="125" t="e">
        <f t="shared" si="32"/>
        <v>#DIV/0!</v>
      </c>
      <c r="M53" s="1"/>
      <c r="N53" s="125" t="e">
        <f t="shared" si="33"/>
        <v>#DIV/0!</v>
      </c>
      <c r="O53" s="1"/>
      <c r="P53" s="1">
        <v>6</v>
      </c>
      <c r="Q53" s="125" t="e">
        <f>#REF!/P53*100</f>
        <v>#REF!</v>
      </c>
      <c r="R53" s="1">
        <v>6</v>
      </c>
      <c r="S53" s="125" t="e">
        <f>R53/#REF!*100</f>
        <v>#REF!</v>
      </c>
      <c r="T53" s="1"/>
    </row>
    <row r="54" spans="1:45">
      <c r="A54" s="6">
        <v>18</v>
      </c>
      <c r="B54" s="683" t="s">
        <v>112</v>
      </c>
      <c r="C54" s="684"/>
      <c r="D54" s="1">
        <v>9</v>
      </c>
      <c r="E54" s="1"/>
      <c r="F54" s="125">
        <f t="shared" si="34"/>
        <v>0</v>
      </c>
      <c r="G54" s="1"/>
      <c r="H54" s="125" t="e">
        <f t="shared" si="35"/>
        <v>#DIV/0!</v>
      </c>
      <c r="I54" s="1"/>
      <c r="J54" s="1"/>
      <c r="K54" s="1"/>
      <c r="L54" s="125" t="e">
        <f t="shared" si="32"/>
        <v>#DIV/0!</v>
      </c>
      <c r="M54" s="1"/>
      <c r="N54" s="125" t="e">
        <f t="shared" si="33"/>
        <v>#DIV/0!</v>
      </c>
      <c r="O54" s="1"/>
      <c r="P54" s="1">
        <v>11</v>
      </c>
      <c r="Q54" s="125" t="e">
        <f>#REF!/P54*100</f>
        <v>#REF!</v>
      </c>
      <c r="R54" s="1">
        <v>11</v>
      </c>
      <c r="S54" s="125" t="e">
        <f>R54/#REF!*100</f>
        <v>#REF!</v>
      </c>
      <c r="T54" s="1"/>
    </row>
    <row r="55" spans="1:45" ht="15.75" thickBot="1">
      <c r="A55" s="689" t="s">
        <v>70</v>
      </c>
      <c r="B55" s="690"/>
      <c r="C55" s="691"/>
      <c r="D55" s="1">
        <v>6</v>
      </c>
      <c r="E55" s="1"/>
      <c r="F55" s="125">
        <f t="shared" si="34"/>
        <v>0</v>
      </c>
      <c r="G55" s="1"/>
      <c r="H55" s="125" t="e">
        <f t="shared" si="35"/>
        <v>#DIV/0!</v>
      </c>
      <c r="I55" s="1"/>
      <c r="J55" s="64">
        <f>SUM(J37:J54)</f>
        <v>0</v>
      </c>
      <c r="K55" s="349">
        <f>SUM(K37:K54)</f>
        <v>0</v>
      </c>
      <c r="L55" s="64" t="e">
        <f>K55/J55*100</f>
        <v>#DIV/0!</v>
      </c>
      <c r="M55" s="349">
        <f>SUM(M37:M54)</f>
        <v>0</v>
      </c>
      <c r="N55" s="169" t="e">
        <f>SUM(N37:N54)/18</f>
        <v>#DIV/0!</v>
      </c>
      <c r="O55" s="349">
        <f>SUM(O37:O54)</f>
        <v>0</v>
      </c>
      <c r="P55" s="64">
        <f>SUM(P37:P54)</f>
        <v>285</v>
      </c>
      <c r="Q55" s="65" t="e">
        <f>#REF!/P55*100</f>
        <v>#REF!</v>
      </c>
      <c r="R55" s="64">
        <f>SUM(R37:R54)</f>
        <v>267</v>
      </c>
      <c r="S55" s="169" t="e">
        <f>SUM(S37:S54)/18</f>
        <v>#REF!</v>
      </c>
      <c r="T55" s="349">
        <f>SUM(T37:T54)</f>
        <v>0</v>
      </c>
      <c r="Y55" s="46" t="s">
        <v>194</v>
      </c>
      <c r="Z55" s="46"/>
      <c r="AA55" s="46"/>
      <c r="AB55" s="46"/>
    </row>
    <row r="56" spans="1:45" ht="15.75" thickTop="1">
      <c r="D56" s="1">
        <v>11</v>
      </c>
      <c r="E56" s="1"/>
      <c r="F56" s="125">
        <f t="shared" si="34"/>
        <v>0</v>
      </c>
      <c r="G56" s="1"/>
      <c r="H56" s="125" t="e">
        <f t="shared" si="35"/>
        <v>#DIV/0!</v>
      </c>
      <c r="I56" s="1"/>
      <c r="Y56" s="46" t="s">
        <v>183</v>
      </c>
      <c r="Z56" s="46"/>
      <c r="AA56" s="46"/>
      <c r="AB56" s="46"/>
    </row>
    <row r="57" spans="1:45" ht="15.75" thickBot="1">
      <c r="D57" s="64">
        <f>SUM(D39:D56)</f>
        <v>239</v>
      </c>
      <c r="E57" s="349">
        <f>SUM(E39:E56)</f>
        <v>0</v>
      </c>
      <c r="F57" s="64">
        <f>E57/D57*100</f>
        <v>0</v>
      </c>
      <c r="G57" s="349">
        <f>SUM(G39:G56)</f>
        <v>0</v>
      </c>
      <c r="H57" s="169" t="e">
        <f>SUM(H39:H56)/18</f>
        <v>#DIV/0!</v>
      </c>
      <c r="I57" s="349">
        <f>SUM(I39:I56)</f>
        <v>0</v>
      </c>
      <c r="Y57" s="46" t="s">
        <v>4</v>
      </c>
      <c r="Z57" s="46"/>
      <c r="AA57" s="46">
        <f>Lamp.11!AI56</f>
        <v>0</v>
      </c>
      <c r="AB57" s="46"/>
      <c r="AP57" t="s">
        <v>195</v>
      </c>
    </row>
    <row r="58" spans="1:45" ht="15.75" thickTop="1">
      <c r="Y58" s="672" t="s">
        <v>6</v>
      </c>
      <c r="Z58" s="674" t="s">
        <v>80</v>
      </c>
      <c r="AA58" s="674" t="s">
        <v>196</v>
      </c>
      <c r="AB58" s="674"/>
      <c r="AC58" s="674"/>
      <c r="AD58" s="674" t="s">
        <v>197</v>
      </c>
      <c r="AE58" s="674"/>
      <c r="AF58" s="674"/>
      <c r="AG58" s="674" t="s">
        <v>198</v>
      </c>
      <c r="AH58" s="674"/>
      <c r="AI58" s="674"/>
      <c r="AJ58" s="674"/>
      <c r="AK58" s="674"/>
      <c r="AL58" s="674"/>
      <c r="AM58" s="674"/>
      <c r="AN58" s="674"/>
      <c r="AO58" s="674"/>
      <c r="AP58" s="674"/>
      <c r="AQ58" s="674"/>
      <c r="AR58" s="682"/>
    </row>
    <row r="59" spans="1:45">
      <c r="Y59" s="673"/>
      <c r="Z59" s="675"/>
      <c r="AA59" s="675" t="s">
        <v>8</v>
      </c>
      <c r="AB59" s="675" t="s">
        <v>77</v>
      </c>
      <c r="AC59" s="675" t="s">
        <v>58</v>
      </c>
      <c r="AD59" s="675" t="s">
        <v>8</v>
      </c>
      <c r="AE59" s="675" t="s">
        <v>77</v>
      </c>
      <c r="AF59" s="675" t="s">
        <v>58</v>
      </c>
      <c r="AG59" s="675" t="s">
        <v>199</v>
      </c>
      <c r="AH59" s="675"/>
      <c r="AI59" s="675"/>
      <c r="AJ59" s="675" t="s">
        <v>200</v>
      </c>
      <c r="AK59" s="675"/>
      <c r="AL59" s="675"/>
      <c r="AM59" s="675" t="s">
        <v>201</v>
      </c>
      <c r="AN59" s="675"/>
      <c r="AO59" s="675"/>
      <c r="AP59" s="675" t="s">
        <v>127</v>
      </c>
      <c r="AQ59" s="675"/>
      <c r="AR59" s="681"/>
    </row>
    <row r="60" spans="1:45">
      <c r="Y60" s="673"/>
      <c r="Z60" s="675"/>
      <c r="AA60" s="675"/>
      <c r="AB60" s="675"/>
      <c r="AC60" s="675"/>
      <c r="AD60" s="675"/>
      <c r="AE60" s="675"/>
      <c r="AF60" s="675"/>
      <c r="AG60" s="329" t="s">
        <v>8</v>
      </c>
      <c r="AH60" s="329" t="s">
        <v>77</v>
      </c>
      <c r="AI60" s="329" t="s">
        <v>58</v>
      </c>
      <c r="AJ60" s="329" t="s">
        <v>8</v>
      </c>
      <c r="AK60" s="329" t="s">
        <v>77</v>
      </c>
      <c r="AL60" s="329" t="s">
        <v>58</v>
      </c>
      <c r="AM60" s="329" t="s">
        <v>8</v>
      </c>
      <c r="AN60" s="329" t="s">
        <v>77</v>
      </c>
      <c r="AO60" s="329" t="s">
        <v>58</v>
      </c>
      <c r="AP60" s="329" t="s">
        <v>8</v>
      </c>
      <c r="AQ60" s="329" t="s">
        <v>77</v>
      </c>
      <c r="AR60" s="330" t="s">
        <v>58</v>
      </c>
    </row>
    <row r="61" spans="1:45">
      <c r="Y61" s="119">
        <v>1</v>
      </c>
      <c r="Z61" s="161" t="s">
        <v>95</v>
      </c>
      <c r="AA61" s="4">
        <v>19</v>
      </c>
      <c r="AB61" s="4">
        <f>AA61</f>
        <v>19</v>
      </c>
      <c r="AC61" s="4">
        <f>(AB61/AA61)*100</f>
        <v>100</v>
      </c>
      <c r="AD61" s="4">
        <v>129</v>
      </c>
      <c r="AE61" s="4">
        <f>AD61</f>
        <v>129</v>
      </c>
      <c r="AF61" s="4">
        <f>(AE61/AD61)*100</f>
        <v>100</v>
      </c>
      <c r="AG61" s="4">
        <v>1</v>
      </c>
      <c r="AH61" s="4">
        <v>1</v>
      </c>
      <c r="AI61" s="4">
        <f>(AH61/AG61)*100</f>
        <v>100</v>
      </c>
      <c r="AJ61" s="4">
        <v>1</v>
      </c>
      <c r="AK61" s="4">
        <v>1</v>
      </c>
      <c r="AL61" s="4">
        <f>(AK61/AJ61)*100</f>
        <v>100</v>
      </c>
      <c r="AM61" s="4">
        <v>1</v>
      </c>
      <c r="AN61" s="4">
        <v>1</v>
      </c>
      <c r="AO61" s="4">
        <f>AN61/AM61*100</f>
        <v>100</v>
      </c>
      <c r="AP61" s="4">
        <f>SUM(AG61+AJ61+AM61)</f>
        <v>3</v>
      </c>
      <c r="AQ61" s="4">
        <f>AH61+AK61+AN61</f>
        <v>3</v>
      </c>
      <c r="AR61" s="120">
        <f>(AQ61/AP61)*100</f>
        <v>100</v>
      </c>
    </row>
    <row r="62" spans="1:45">
      <c r="Y62" s="121">
        <v>2</v>
      </c>
      <c r="Z62" s="162" t="s">
        <v>96</v>
      </c>
      <c r="AA62" s="47">
        <v>14</v>
      </c>
      <c r="AB62" s="4">
        <v>13</v>
      </c>
      <c r="AC62" s="47">
        <f t="shared" ref="AC62:AC79" si="37">(AB62/AA62)*100</f>
        <v>92.857142857142861</v>
      </c>
      <c r="AD62" s="47">
        <v>103</v>
      </c>
      <c r="AE62" s="4">
        <v>109</v>
      </c>
      <c r="AF62" s="47">
        <f t="shared" ref="AF62:AF79" si="38">(AE62/AD62)*100</f>
        <v>105.8252427184466</v>
      </c>
      <c r="AG62" s="47">
        <v>1</v>
      </c>
      <c r="AH62" s="47">
        <v>0</v>
      </c>
      <c r="AI62" s="4">
        <f t="shared" ref="AI62:AI77" si="39">(AH62/AG62)*100</f>
        <v>0</v>
      </c>
      <c r="AJ62" s="47">
        <v>1</v>
      </c>
      <c r="AK62" s="47">
        <v>0</v>
      </c>
      <c r="AL62" s="47">
        <f>(AK62/AJ62)*100</f>
        <v>0</v>
      </c>
      <c r="AM62" s="47">
        <v>2</v>
      </c>
      <c r="AN62" s="47">
        <v>1</v>
      </c>
      <c r="AO62" s="4">
        <f>AN62/AM62*100</f>
        <v>50</v>
      </c>
      <c r="AP62" s="4">
        <f t="shared" ref="AP62:AP78" si="40">SUM(AG62+AJ62+AM62)</f>
        <v>4</v>
      </c>
      <c r="AQ62" s="47">
        <f t="shared" ref="AQ62:AQ78" si="41">AH62+AK62+AN62</f>
        <v>1</v>
      </c>
      <c r="AR62" s="122">
        <f t="shared" ref="AR62:AR78" si="42">(AQ62/AP62)*100</f>
        <v>25</v>
      </c>
    </row>
    <row r="63" spans="1:45">
      <c r="Y63" s="121">
        <v>3</v>
      </c>
      <c r="Z63" s="162" t="s">
        <v>97</v>
      </c>
      <c r="AA63" s="47">
        <v>13</v>
      </c>
      <c r="AB63" s="4">
        <f t="shared" ref="AB63:AB79" si="43">AA63</f>
        <v>13</v>
      </c>
      <c r="AC63" s="47">
        <f t="shared" si="37"/>
        <v>100</v>
      </c>
      <c r="AD63" s="47">
        <v>109</v>
      </c>
      <c r="AE63" s="4">
        <f t="shared" ref="AE63:AE79" si="44">AD63</f>
        <v>109</v>
      </c>
      <c r="AF63" s="47">
        <f t="shared" si="38"/>
        <v>100</v>
      </c>
      <c r="AG63" s="47">
        <v>1</v>
      </c>
      <c r="AH63" s="47">
        <v>1</v>
      </c>
      <c r="AI63" s="4">
        <f t="shared" si="39"/>
        <v>100</v>
      </c>
      <c r="AJ63" s="47">
        <v>1</v>
      </c>
      <c r="AK63" s="47">
        <v>0</v>
      </c>
      <c r="AL63" s="47">
        <v>0</v>
      </c>
      <c r="AM63" s="47">
        <v>0</v>
      </c>
      <c r="AN63" s="47">
        <v>0</v>
      </c>
      <c r="AO63" s="4">
        <v>0</v>
      </c>
      <c r="AP63" s="4">
        <f t="shared" si="40"/>
        <v>2</v>
      </c>
      <c r="AQ63" s="47">
        <f t="shared" si="41"/>
        <v>1</v>
      </c>
      <c r="AR63" s="122">
        <f t="shared" si="42"/>
        <v>50</v>
      </c>
    </row>
    <row r="64" spans="1:45">
      <c r="Y64" s="121">
        <v>4</v>
      </c>
      <c r="Z64" s="162" t="s">
        <v>98</v>
      </c>
      <c r="AA64" s="47">
        <v>18</v>
      </c>
      <c r="AB64" s="4">
        <f t="shared" si="43"/>
        <v>18</v>
      </c>
      <c r="AC64" s="47">
        <f t="shared" si="37"/>
        <v>100</v>
      </c>
      <c r="AD64" s="47">
        <v>117</v>
      </c>
      <c r="AE64" s="4">
        <f t="shared" si="44"/>
        <v>117</v>
      </c>
      <c r="AF64" s="47">
        <f t="shared" si="38"/>
        <v>100</v>
      </c>
      <c r="AG64" s="47">
        <v>1</v>
      </c>
      <c r="AH64" s="47">
        <v>2</v>
      </c>
      <c r="AI64" s="4">
        <f t="shared" si="39"/>
        <v>200</v>
      </c>
      <c r="AJ64" s="47">
        <v>0</v>
      </c>
      <c r="AK64" s="47">
        <v>1</v>
      </c>
      <c r="AL64" s="47">
        <v>0</v>
      </c>
      <c r="AM64" s="47">
        <v>2</v>
      </c>
      <c r="AN64" s="47">
        <v>0</v>
      </c>
      <c r="AO64" s="4">
        <f>AN64/AM64*100</f>
        <v>0</v>
      </c>
      <c r="AP64" s="4">
        <f t="shared" si="40"/>
        <v>3</v>
      </c>
      <c r="AQ64" s="47">
        <f t="shared" si="41"/>
        <v>3</v>
      </c>
      <c r="AR64" s="122">
        <f t="shared" si="42"/>
        <v>100</v>
      </c>
    </row>
    <row r="65" spans="25:44">
      <c r="Y65" s="121">
        <v>5</v>
      </c>
      <c r="Z65" s="162" t="s">
        <v>99</v>
      </c>
      <c r="AA65" s="47">
        <v>13</v>
      </c>
      <c r="AB65" s="4">
        <f t="shared" si="43"/>
        <v>13</v>
      </c>
      <c r="AC65" s="47">
        <f t="shared" si="37"/>
        <v>100</v>
      </c>
      <c r="AD65" s="47">
        <v>65</v>
      </c>
      <c r="AE65" s="4">
        <f t="shared" si="44"/>
        <v>65</v>
      </c>
      <c r="AF65" s="47">
        <f t="shared" si="38"/>
        <v>100</v>
      </c>
      <c r="AG65" s="47">
        <v>0</v>
      </c>
      <c r="AH65" s="47">
        <v>2</v>
      </c>
      <c r="AI65" s="4">
        <v>200</v>
      </c>
      <c r="AJ65" s="47">
        <v>1</v>
      </c>
      <c r="AK65" s="47">
        <v>0</v>
      </c>
      <c r="AL65" s="47">
        <f>(AK65/AJ65)*100</f>
        <v>0</v>
      </c>
      <c r="AM65" s="47">
        <v>2</v>
      </c>
      <c r="AN65" s="47">
        <v>0</v>
      </c>
      <c r="AO65" s="4">
        <f>AN65/AM65*100</f>
        <v>0</v>
      </c>
      <c r="AP65" s="4">
        <f t="shared" si="40"/>
        <v>3</v>
      </c>
      <c r="AQ65" s="47">
        <f t="shared" si="41"/>
        <v>2</v>
      </c>
      <c r="AR65" s="122">
        <f t="shared" si="42"/>
        <v>66.666666666666657</v>
      </c>
    </row>
    <row r="66" spans="25:44">
      <c r="Y66" s="121">
        <v>6</v>
      </c>
      <c r="Z66" s="162" t="s">
        <v>100</v>
      </c>
      <c r="AA66" s="47">
        <v>17</v>
      </c>
      <c r="AB66" s="4">
        <f t="shared" si="43"/>
        <v>17</v>
      </c>
      <c r="AC66" s="47">
        <f t="shared" si="37"/>
        <v>100</v>
      </c>
      <c r="AD66" s="47">
        <v>98</v>
      </c>
      <c r="AE66" s="4">
        <f t="shared" si="44"/>
        <v>98</v>
      </c>
      <c r="AF66" s="47">
        <f t="shared" si="38"/>
        <v>100</v>
      </c>
      <c r="AG66" s="47">
        <v>2</v>
      </c>
      <c r="AH66" s="47">
        <v>6</v>
      </c>
      <c r="AI66" s="4">
        <f t="shared" si="39"/>
        <v>300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">
        <v>0</v>
      </c>
      <c r="AP66" s="4">
        <f t="shared" si="40"/>
        <v>2</v>
      </c>
      <c r="AQ66" s="47">
        <f t="shared" si="41"/>
        <v>6</v>
      </c>
      <c r="AR66" s="122">
        <f t="shared" si="42"/>
        <v>300</v>
      </c>
    </row>
    <row r="67" spans="25:44">
      <c r="Y67" s="121">
        <v>7</v>
      </c>
      <c r="Z67" s="162" t="s">
        <v>101</v>
      </c>
      <c r="AA67" s="47">
        <v>14</v>
      </c>
      <c r="AB67" s="4">
        <f t="shared" si="43"/>
        <v>14</v>
      </c>
      <c r="AC67" s="47">
        <f t="shared" si="37"/>
        <v>100</v>
      </c>
      <c r="AD67" s="47">
        <v>115</v>
      </c>
      <c r="AE67" s="4">
        <f t="shared" si="44"/>
        <v>115</v>
      </c>
      <c r="AF67" s="47">
        <f t="shared" si="38"/>
        <v>100</v>
      </c>
      <c r="AG67" s="47">
        <v>1</v>
      </c>
      <c r="AH67" s="47">
        <v>1</v>
      </c>
      <c r="AI67" s="4">
        <f t="shared" si="39"/>
        <v>100</v>
      </c>
      <c r="AJ67" s="47">
        <v>0</v>
      </c>
      <c r="AK67" s="47">
        <v>0</v>
      </c>
      <c r="AL67" s="47">
        <v>0</v>
      </c>
      <c r="AM67" s="47">
        <v>2</v>
      </c>
      <c r="AN67" s="47">
        <v>2</v>
      </c>
      <c r="AO67" s="4">
        <f>AN67/AM67*100</f>
        <v>100</v>
      </c>
      <c r="AP67" s="4">
        <f t="shared" si="40"/>
        <v>3</v>
      </c>
      <c r="AQ67" s="47">
        <f t="shared" si="41"/>
        <v>3</v>
      </c>
      <c r="AR67" s="122">
        <f t="shared" si="42"/>
        <v>100</v>
      </c>
    </row>
    <row r="68" spans="25:44">
      <c r="Y68" s="121">
        <v>8</v>
      </c>
      <c r="Z68" s="162" t="s">
        <v>102</v>
      </c>
      <c r="AA68" s="47">
        <v>19</v>
      </c>
      <c r="AB68" s="4">
        <f t="shared" si="43"/>
        <v>19</v>
      </c>
      <c r="AC68" s="47">
        <f t="shared" si="37"/>
        <v>100</v>
      </c>
      <c r="AD68" s="47">
        <v>104</v>
      </c>
      <c r="AE68" s="4">
        <f t="shared" si="44"/>
        <v>104</v>
      </c>
      <c r="AF68" s="47">
        <f t="shared" si="38"/>
        <v>100</v>
      </c>
      <c r="AG68" s="47">
        <v>0</v>
      </c>
      <c r="AH68" s="47">
        <v>1</v>
      </c>
      <c r="AI68" s="4">
        <v>200</v>
      </c>
      <c r="AJ68" s="47">
        <v>1</v>
      </c>
      <c r="AK68" s="47">
        <v>0</v>
      </c>
      <c r="AL68" s="47">
        <v>0</v>
      </c>
      <c r="AM68" s="47">
        <v>0</v>
      </c>
      <c r="AN68" s="47">
        <v>0</v>
      </c>
      <c r="AO68" s="4">
        <v>0</v>
      </c>
      <c r="AP68" s="4">
        <f t="shared" si="40"/>
        <v>1</v>
      </c>
      <c r="AQ68" s="47">
        <f t="shared" si="41"/>
        <v>1</v>
      </c>
      <c r="AR68" s="122">
        <f t="shared" si="42"/>
        <v>100</v>
      </c>
    </row>
    <row r="69" spans="25:44">
      <c r="Y69" s="121">
        <v>9</v>
      </c>
      <c r="Z69" s="162" t="s">
        <v>103</v>
      </c>
      <c r="AA69" s="47">
        <v>16</v>
      </c>
      <c r="AB69" s="4">
        <f t="shared" si="43"/>
        <v>16</v>
      </c>
      <c r="AC69" s="47">
        <f t="shared" si="37"/>
        <v>100</v>
      </c>
      <c r="AD69" s="47">
        <v>109</v>
      </c>
      <c r="AE69" s="4">
        <f t="shared" si="44"/>
        <v>109</v>
      </c>
      <c r="AF69" s="47">
        <f t="shared" si="38"/>
        <v>100</v>
      </c>
      <c r="AG69" s="47">
        <v>2</v>
      </c>
      <c r="AH69" s="47">
        <v>2</v>
      </c>
      <c r="AI69" s="4">
        <f t="shared" si="39"/>
        <v>100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">
        <v>0</v>
      </c>
      <c r="AP69" s="4">
        <f t="shared" si="40"/>
        <v>2</v>
      </c>
      <c r="AQ69" s="47">
        <f t="shared" si="41"/>
        <v>2</v>
      </c>
      <c r="AR69" s="122">
        <f t="shared" si="42"/>
        <v>100</v>
      </c>
    </row>
    <row r="70" spans="25:44">
      <c r="Y70" s="121">
        <v>10</v>
      </c>
      <c r="Z70" s="162" t="s">
        <v>104</v>
      </c>
      <c r="AA70" s="47">
        <v>7</v>
      </c>
      <c r="AB70" s="4">
        <f t="shared" si="43"/>
        <v>7</v>
      </c>
      <c r="AC70" s="47">
        <f t="shared" si="37"/>
        <v>100</v>
      </c>
      <c r="AD70" s="47">
        <v>54</v>
      </c>
      <c r="AE70" s="4">
        <f t="shared" si="44"/>
        <v>54</v>
      </c>
      <c r="AF70" s="47">
        <f t="shared" si="38"/>
        <v>100</v>
      </c>
      <c r="AG70" s="47">
        <v>1</v>
      </c>
      <c r="AH70" s="47">
        <v>1</v>
      </c>
      <c r="AI70" s="4">
        <f t="shared" si="39"/>
        <v>100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">
        <v>0</v>
      </c>
      <c r="AP70" s="4">
        <f t="shared" si="40"/>
        <v>1</v>
      </c>
      <c r="AQ70" s="47">
        <f t="shared" si="41"/>
        <v>1</v>
      </c>
      <c r="AR70" s="122">
        <f t="shared" si="42"/>
        <v>100</v>
      </c>
    </row>
    <row r="71" spans="25:44">
      <c r="Y71" s="121">
        <v>11</v>
      </c>
      <c r="Z71" s="162" t="s">
        <v>105</v>
      </c>
      <c r="AA71" s="47">
        <v>13</v>
      </c>
      <c r="AB71" s="4">
        <f t="shared" si="43"/>
        <v>13</v>
      </c>
      <c r="AC71" s="47">
        <f t="shared" si="37"/>
        <v>100</v>
      </c>
      <c r="AD71" s="47">
        <v>47</v>
      </c>
      <c r="AE71" s="4">
        <f t="shared" si="44"/>
        <v>47</v>
      </c>
      <c r="AF71" s="47">
        <f t="shared" si="38"/>
        <v>100</v>
      </c>
      <c r="AG71" s="47">
        <v>0</v>
      </c>
      <c r="AH71" s="47">
        <v>1</v>
      </c>
      <c r="AI71" s="4">
        <v>200</v>
      </c>
      <c r="AJ71" s="47">
        <v>1</v>
      </c>
      <c r="AK71" s="47">
        <v>0</v>
      </c>
      <c r="AL71" s="47">
        <v>0</v>
      </c>
      <c r="AM71" s="47">
        <v>1</v>
      </c>
      <c r="AN71" s="47">
        <v>0</v>
      </c>
      <c r="AO71" s="4">
        <v>0</v>
      </c>
      <c r="AP71" s="4">
        <f t="shared" si="40"/>
        <v>2</v>
      </c>
      <c r="AQ71" s="47">
        <f t="shared" si="41"/>
        <v>1</v>
      </c>
      <c r="AR71" s="122">
        <f t="shared" si="42"/>
        <v>50</v>
      </c>
    </row>
    <row r="72" spans="25:44">
      <c r="Y72" s="121">
        <v>12</v>
      </c>
      <c r="Z72" s="162" t="s">
        <v>106</v>
      </c>
      <c r="AA72" s="47">
        <v>11</v>
      </c>
      <c r="AB72" s="4">
        <f t="shared" si="43"/>
        <v>11</v>
      </c>
      <c r="AC72" s="47">
        <f t="shared" si="37"/>
        <v>100</v>
      </c>
      <c r="AD72" s="47">
        <v>112</v>
      </c>
      <c r="AE72" s="4">
        <f t="shared" si="44"/>
        <v>112</v>
      </c>
      <c r="AF72" s="47">
        <f t="shared" si="38"/>
        <v>100</v>
      </c>
      <c r="AG72" s="47">
        <v>1</v>
      </c>
      <c r="AH72" s="47">
        <v>1</v>
      </c>
      <c r="AI72" s="4">
        <f t="shared" si="39"/>
        <v>100</v>
      </c>
      <c r="AJ72" s="47">
        <v>0</v>
      </c>
      <c r="AK72" s="47">
        <v>1</v>
      </c>
      <c r="AL72" s="47">
        <v>200</v>
      </c>
      <c r="AM72" s="47">
        <v>0</v>
      </c>
      <c r="AN72" s="47"/>
      <c r="AO72" s="4">
        <v>0</v>
      </c>
      <c r="AP72" s="4">
        <f t="shared" si="40"/>
        <v>1</v>
      </c>
      <c r="AQ72" s="47">
        <f t="shared" si="41"/>
        <v>2</v>
      </c>
      <c r="AR72" s="122">
        <f t="shared" si="42"/>
        <v>200</v>
      </c>
    </row>
    <row r="73" spans="25:44">
      <c r="Y73" s="121">
        <v>13</v>
      </c>
      <c r="Z73" s="162" t="s">
        <v>107</v>
      </c>
      <c r="AA73" s="47">
        <v>12</v>
      </c>
      <c r="AB73" s="4">
        <f t="shared" si="43"/>
        <v>12</v>
      </c>
      <c r="AC73" s="47">
        <f t="shared" si="37"/>
        <v>100</v>
      </c>
      <c r="AD73" s="47">
        <v>68</v>
      </c>
      <c r="AE73" s="4">
        <f t="shared" si="44"/>
        <v>68</v>
      </c>
      <c r="AF73" s="47">
        <f t="shared" si="38"/>
        <v>100</v>
      </c>
      <c r="AG73" s="47">
        <v>1</v>
      </c>
      <c r="AH73" s="47">
        <v>3</v>
      </c>
      <c r="AI73" s="4">
        <f t="shared" si="39"/>
        <v>300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">
        <v>0</v>
      </c>
      <c r="AP73" s="4">
        <v>0</v>
      </c>
      <c r="AQ73" s="47">
        <f t="shared" si="41"/>
        <v>3</v>
      </c>
      <c r="AR73" s="122">
        <v>0</v>
      </c>
    </row>
    <row r="74" spans="25:44">
      <c r="Y74" s="121">
        <v>14</v>
      </c>
      <c r="Z74" s="162" t="s">
        <v>108</v>
      </c>
      <c r="AA74" s="47">
        <v>13</v>
      </c>
      <c r="AB74" s="4">
        <f t="shared" si="43"/>
        <v>13</v>
      </c>
      <c r="AC74" s="47">
        <f t="shared" si="37"/>
        <v>100</v>
      </c>
      <c r="AD74" s="47">
        <v>125</v>
      </c>
      <c r="AE74" s="4">
        <f t="shared" si="44"/>
        <v>125</v>
      </c>
      <c r="AF74" s="47">
        <f t="shared" si="38"/>
        <v>100</v>
      </c>
      <c r="AG74" s="47">
        <v>0</v>
      </c>
      <c r="AH74" s="47">
        <v>3</v>
      </c>
      <c r="AI74" s="4">
        <v>300</v>
      </c>
      <c r="AJ74" s="47">
        <v>1</v>
      </c>
      <c r="AK74" s="47">
        <v>0</v>
      </c>
      <c r="AL74" s="47">
        <v>0</v>
      </c>
      <c r="AM74" s="47">
        <v>2</v>
      </c>
      <c r="AN74" s="47">
        <v>0</v>
      </c>
      <c r="AO74" s="4">
        <f>AN74/AM74*100</f>
        <v>0</v>
      </c>
      <c r="AP74" s="4">
        <f t="shared" si="40"/>
        <v>3</v>
      </c>
      <c r="AQ74" s="47">
        <f t="shared" si="41"/>
        <v>3</v>
      </c>
      <c r="AR74" s="122">
        <f t="shared" si="42"/>
        <v>100</v>
      </c>
    </row>
    <row r="75" spans="25:44">
      <c r="Y75" s="121">
        <v>15</v>
      </c>
      <c r="Z75" s="162" t="s">
        <v>109</v>
      </c>
      <c r="AA75" s="47">
        <v>14</v>
      </c>
      <c r="AB75" s="4">
        <f t="shared" si="43"/>
        <v>14</v>
      </c>
      <c r="AC75" s="47">
        <f t="shared" si="37"/>
        <v>100</v>
      </c>
      <c r="AD75" s="47">
        <v>60</v>
      </c>
      <c r="AE75" s="4">
        <f t="shared" si="44"/>
        <v>60</v>
      </c>
      <c r="AF75" s="47">
        <f t="shared" si="38"/>
        <v>100</v>
      </c>
      <c r="AG75" s="47">
        <v>1</v>
      </c>
      <c r="AH75" s="47">
        <v>2</v>
      </c>
      <c r="AI75" s="4">
        <f t="shared" si="39"/>
        <v>200</v>
      </c>
      <c r="AJ75" s="47">
        <v>0</v>
      </c>
      <c r="AK75" s="47">
        <v>0</v>
      </c>
      <c r="AL75" s="47">
        <v>0</v>
      </c>
      <c r="AM75" s="47">
        <v>2</v>
      </c>
      <c r="AN75" s="47">
        <v>0</v>
      </c>
      <c r="AO75" s="4">
        <f>AN75/AM75*100</f>
        <v>0</v>
      </c>
      <c r="AP75" s="4">
        <f t="shared" si="40"/>
        <v>3</v>
      </c>
      <c r="AQ75" s="47">
        <f t="shared" si="41"/>
        <v>2</v>
      </c>
      <c r="AR75" s="122">
        <f t="shared" si="42"/>
        <v>66.666666666666657</v>
      </c>
    </row>
    <row r="76" spans="25:44">
      <c r="Y76" s="121">
        <v>16</v>
      </c>
      <c r="Z76" s="162" t="s">
        <v>110</v>
      </c>
      <c r="AA76" s="47">
        <v>9</v>
      </c>
      <c r="AB76" s="4">
        <f t="shared" si="43"/>
        <v>9</v>
      </c>
      <c r="AC76" s="47">
        <f t="shared" si="37"/>
        <v>100</v>
      </c>
      <c r="AD76" s="47">
        <v>72</v>
      </c>
      <c r="AE76" s="4">
        <f t="shared" si="44"/>
        <v>72</v>
      </c>
      <c r="AF76" s="47">
        <f t="shared" si="38"/>
        <v>100</v>
      </c>
      <c r="AG76" s="47">
        <v>2</v>
      </c>
      <c r="AH76" s="47">
        <v>2</v>
      </c>
      <c r="AI76" s="4">
        <f t="shared" si="39"/>
        <v>100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">
        <v>0</v>
      </c>
      <c r="AP76" s="4">
        <f t="shared" si="40"/>
        <v>2</v>
      </c>
      <c r="AQ76" s="47">
        <f t="shared" si="41"/>
        <v>2</v>
      </c>
      <c r="AR76" s="122">
        <f t="shared" si="42"/>
        <v>100</v>
      </c>
    </row>
    <row r="77" spans="25:44">
      <c r="Y77" s="121">
        <v>17</v>
      </c>
      <c r="Z77" s="162" t="s">
        <v>111</v>
      </c>
      <c r="AA77" s="47">
        <v>6</v>
      </c>
      <c r="AB77" s="4">
        <f t="shared" si="43"/>
        <v>6</v>
      </c>
      <c r="AC77" s="47">
        <f t="shared" si="37"/>
        <v>100</v>
      </c>
      <c r="AD77" s="47">
        <v>25</v>
      </c>
      <c r="AE77" s="4">
        <f t="shared" si="44"/>
        <v>25</v>
      </c>
      <c r="AF77" s="47">
        <f t="shared" si="38"/>
        <v>100</v>
      </c>
      <c r="AG77" s="47">
        <v>1</v>
      </c>
      <c r="AH77" s="47">
        <v>2</v>
      </c>
      <c r="AI77" s="4">
        <f t="shared" si="39"/>
        <v>200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">
        <v>0</v>
      </c>
      <c r="AP77" s="4">
        <f t="shared" si="40"/>
        <v>1</v>
      </c>
      <c r="AQ77" s="47">
        <f t="shared" si="41"/>
        <v>2</v>
      </c>
      <c r="AR77" s="122">
        <f t="shared" si="42"/>
        <v>200</v>
      </c>
    </row>
    <row r="78" spans="25:44">
      <c r="Y78" s="123">
        <v>18</v>
      </c>
      <c r="Z78" s="163" t="s">
        <v>112</v>
      </c>
      <c r="AA78" s="10">
        <v>11</v>
      </c>
      <c r="AB78" s="4">
        <f t="shared" si="43"/>
        <v>11</v>
      </c>
      <c r="AC78" s="9">
        <f t="shared" si="37"/>
        <v>100</v>
      </c>
      <c r="AD78" s="10">
        <v>47</v>
      </c>
      <c r="AE78" s="4">
        <f t="shared" si="44"/>
        <v>47</v>
      </c>
      <c r="AF78" s="9">
        <f t="shared" si="38"/>
        <v>100</v>
      </c>
      <c r="AG78" s="10">
        <v>0</v>
      </c>
      <c r="AH78" s="10">
        <v>1</v>
      </c>
      <c r="AI78" s="4">
        <v>200</v>
      </c>
      <c r="AJ78" s="10">
        <v>0</v>
      </c>
      <c r="AK78" s="10">
        <v>0</v>
      </c>
      <c r="AL78" s="9">
        <v>0</v>
      </c>
      <c r="AM78" s="10">
        <v>1</v>
      </c>
      <c r="AN78" s="10">
        <v>0</v>
      </c>
      <c r="AO78" s="4">
        <f>AN78/AM78*100</f>
        <v>0</v>
      </c>
      <c r="AP78" s="4">
        <f t="shared" si="40"/>
        <v>1</v>
      </c>
      <c r="AQ78" s="9">
        <f t="shared" si="41"/>
        <v>1</v>
      </c>
      <c r="AR78" s="124">
        <f t="shared" si="42"/>
        <v>100</v>
      </c>
    </row>
    <row r="79" spans="25:44" ht="15.75" thickBot="1">
      <c r="Y79" s="670" t="s">
        <v>202</v>
      </c>
      <c r="Z79" s="671"/>
      <c r="AA79" s="64">
        <f>SUM(AA61:AA78)</f>
        <v>239</v>
      </c>
      <c r="AB79" s="64">
        <f t="shared" si="43"/>
        <v>239</v>
      </c>
      <c r="AC79" s="64">
        <f t="shared" si="37"/>
        <v>100</v>
      </c>
      <c r="AD79" s="64">
        <f t="shared" ref="AD79:AQ79" si="45">SUM(AD61:AD78)</f>
        <v>1559</v>
      </c>
      <c r="AE79" s="64">
        <f t="shared" si="44"/>
        <v>1559</v>
      </c>
      <c r="AF79" s="64">
        <f t="shared" si="38"/>
        <v>100</v>
      </c>
      <c r="AG79" s="64">
        <f t="shared" si="45"/>
        <v>16</v>
      </c>
      <c r="AH79" s="64">
        <f t="shared" si="45"/>
        <v>32</v>
      </c>
      <c r="AI79" s="64">
        <f t="shared" si="45"/>
        <v>3000</v>
      </c>
      <c r="AJ79" s="64">
        <f t="shared" si="45"/>
        <v>7</v>
      </c>
      <c r="AK79" s="64">
        <f t="shared" si="45"/>
        <v>3</v>
      </c>
      <c r="AL79" s="64">
        <f>(AK79/AJ79)*100</f>
        <v>42.857142857142854</v>
      </c>
      <c r="AM79" s="64">
        <f t="shared" si="45"/>
        <v>15</v>
      </c>
      <c r="AN79" s="64">
        <f t="shared" si="45"/>
        <v>4</v>
      </c>
      <c r="AO79" s="4">
        <f>(AN79/AM79)*100</f>
        <v>26.666666666666668</v>
      </c>
      <c r="AP79" s="64">
        <f t="shared" si="45"/>
        <v>37</v>
      </c>
      <c r="AQ79" s="64">
        <f t="shared" si="45"/>
        <v>39</v>
      </c>
      <c r="AR79" s="66">
        <f>(AQ79/AP79)*100</f>
        <v>105.40540540540539</v>
      </c>
    </row>
    <row r="80" spans="25:44" ht="15.75" thickTop="1"/>
  </sheetData>
  <mergeCells count="61">
    <mergeCell ref="P33:T33"/>
    <mergeCell ref="J33:O33"/>
    <mergeCell ref="B33:C35"/>
    <mergeCell ref="A33:A35"/>
    <mergeCell ref="B36:C36"/>
    <mergeCell ref="T34:T35"/>
    <mergeCell ref="S34:S35"/>
    <mergeCell ref="R34:R35"/>
    <mergeCell ref="E34:E35"/>
    <mergeCell ref="B46:C46"/>
    <mergeCell ref="B47:C47"/>
    <mergeCell ref="B48:C48"/>
    <mergeCell ref="B49:C49"/>
    <mergeCell ref="A55:C55"/>
    <mergeCell ref="B50:C50"/>
    <mergeCell ref="B51:C51"/>
    <mergeCell ref="B52:C52"/>
    <mergeCell ref="B53:C53"/>
    <mergeCell ref="B54:C54"/>
    <mergeCell ref="B41:C41"/>
    <mergeCell ref="B42:C42"/>
    <mergeCell ref="B43:C43"/>
    <mergeCell ref="B44:C44"/>
    <mergeCell ref="B45:C45"/>
    <mergeCell ref="B37:C37"/>
    <mergeCell ref="H36:H37"/>
    <mergeCell ref="G36:G37"/>
    <mergeCell ref="D36:D37"/>
    <mergeCell ref="B40:C40"/>
    <mergeCell ref="N34:N35"/>
    <mergeCell ref="O34:O35"/>
    <mergeCell ref="F36:F37"/>
    <mergeCell ref="I36:I37"/>
    <mergeCell ref="J34:J35"/>
    <mergeCell ref="U5:X5"/>
    <mergeCell ref="A27:B27"/>
    <mergeCell ref="AR6:AV6"/>
    <mergeCell ref="AJ31:AN31"/>
    <mergeCell ref="AJ59:AL59"/>
    <mergeCell ref="AM59:AO59"/>
    <mergeCell ref="AP59:AR59"/>
    <mergeCell ref="AG58:AR58"/>
    <mergeCell ref="AG59:AI59"/>
    <mergeCell ref="B38:C38"/>
    <mergeCell ref="B39:C39"/>
    <mergeCell ref="P34:P35"/>
    <mergeCell ref="Q34:Q35"/>
    <mergeCell ref="K34:K35"/>
    <mergeCell ref="L34:L35"/>
    <mergeCell ref="M34:M35"/>
    <mergeCell ref="Y79:Z79"/>
    <mergeCell ref="Y58:Y60"/>
    <mergeCell ref="Z58:Z60"/>
    <mergeCell ref="AA58:AC58"/>
    <mergeCell ref="AD58:AF58"/>
    <mergeCell ref="AA59:AA60"/>
    <mergeCell ref="AB59:AB60"/>
    <mergeCell ref="AC59:AC60"/>
    <mergeCell ref="AD59:AD60"/>
    <mergeCell ref="AE59:AE60"/>
    <mergeCell ref="AF59:AF60"/>
  </mergeCells>
  <printOptions horizontalCentered="1"/>
  <pageMargins left="0.11811023622047245" right="0.11811023622047245" top="0.39370078740157483" bottom="0.11811023622047245" header="0.31496062992125984" footer="0.31496062992125984"/>
  <pageSetup paperSize="256" scale="80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30"/>
  <sheetViews>
    <sheetView zoomScaleNormal="100" workbookViewId="0">
      <selection activeCell="AE10" sqref="AE10"/>
    </sheetView>
  </sheetViews>
  <sheetFormatPr defaultRowHeight="15"/>
  <cols>
    <col min="1" max="1" width="3.140625" customWidth="1"/>
    <col min="2" max="2" width="5.42578125" customWidth="1"/>
    <col min="3" max="3" width="5.28515625" customWidth="1"/>
    <col min="4" max="4" width="6.28515625" customWidth="1"/>
    <col min="5" max="5" width="7.28515625" customWidth="1"/>
    <col min="6" max="6" width="5.85546875" customWidth="1"/>
    <col min="7" max="7" width="6" customWidth="1"/>
    <col min="8" max="8" width="7.28515625" customWidth="1"/>
    <col min="9" max="10" width="4.85546875" customWidth="1"/>
    <col min="11" max="11" width="7.85546875" customWidth="1"/>
    <col min="12" max="12" width="5.5703125" customWidth="1"/>
    <col min="13" max="13" width="4.85546875" customWidth="1"/>
    <col min="14" max="14" width="7.28515625" customWidth="1"/>
    <col min="15" max="15" width="6.140625" customWidth="1"/>
    <col min="16" max="16" width="6.28515625" customWidth="1"/>
    <col min="17" max="17" width="7.28515625" customWidth="1"/>
    <col min="18" max="18" width="6.42578125" customWidth="1"/>
    <col min="19" max="19" width="6.5703125" customWidth="1"/>
    <col min="20" max="20" width="9.42578125" customWidth="1"/>
    <col min="21" max="22" width="6.42578125" customWidth="1"/>
    <col min="23" max="24" width="7.28515625" customWidth="1"/>
    <col min="25" max="25" width="7.5703125" customWidth="1"/>
    <col min="26" max="26" width="7" customWidth="1"/>
    <col min="27" max="27" width="6.7109375" customWidth="1"/>
    <col min="28" max="28" width="5.85546875" customWidth="1"/>
    <col min="29" max="29" width="6.140625" customWidth="1"/>
    <col min="30" max="30" width="7.28515625" customWidth="1"/>
  </cols>
  <sheetData>
    <row r="1" spans="1:37" ht="15.75">
      <c r="A1" s="710" t="s">
        <v>174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</row>
    <row r="2" spans="1:37" ht="15.75">
      <c r="A2" s="710" t="s">
        <v>482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</row>
    <row r="3" spans="1:37" ht="15.75">
      <c r="G3" s="33"/>
      <c r="H3" s="33"/>
      <c r="I3" s="33" t="s">
        <v>128</v>
      </c>
      <c r="J3" s="33"/>
      <c r="K3" s="33"/>
      <c r="L3" s="33"/>
      <c r="M3" s="33"/>
      <c r="N3" s="33" t="s">
        <v>139</v>
      </c>
      <c r="O3" s="13"/>
      <c r="P3" s="512" t="str">
        <f>'Lamp. 8'!D3</f>
        <v>:  FEBRUARI 2019</v>
      </c>
      <c r="Q3" s="511"/>
      <c r="AC3" s="8"/>
    </row>
    <row r="4" spans="1:37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34" t="s">
        <v>175</v>
      </c>
      <c r="AA4" s="34"/>
      <c r="AB4" s="34"/>
      <c r="AC4" s="35"/>
      <c r="AD4" s="35"/>
    </row>
    <row r="5" spans="1:37" ht="16.5" thickTop="1">
      <c r="A5" s="100"/>
      <c r="B5" s="101"/>
      <c r="C5" s="711" t="s">
        <v>176</v>
      </c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  <c r="Z5" s="713"/>
      <c r="AA5" s="102" t="s">
        <v>149</v>
      </c>
      <c r="AB5" s="103" t="s">
        <v>177</v>
      </c>
      <c r="AC5" s="581" t="s">
        <v>178</v>
      </c>
      <c r="AD5" s="304" t="s">
        <v>179</v>
      </c>
      <c r="AE5" s="533" t="s">
        <v>559</v>
      </c>
      <c r="AF5" s="174"/>
    </row>
    <row r="6" spans="1:37">
      <c r="A6" s="104" t="s">
        <v>6</v>
      </c>
      <c r="B6" s="36" t="s">
        <v>7</v>
      </c>
      <c r="C6" s="705" t="s">
        <v>180</v>
      </c>
      <c r="D6" s="706"/>
      <c r="E6" s="707"/>
      <c r="F6" s="705" t="s">
        <v>14</v>
      </c>
      <c r="G6" s="706"/>
      <c r="H6" s="707"/>
      <c r="I6" s="705" t="s">
        <v>15</v>
      </c>
      <c r="J6" s="706"/>
      <c r="K6" s="707"/>
      <c r="L6" s="705" t="s">
        <v>154</v>
      </c>
      <c r="M6" s="706"/>
      <c r="N6" s="707"/>
      <c r="O6" s="705" t="s">
        <v>123</v>
      </c>
      <c r="P6" s="706"/>
      <c r="Q6" s="707"/>
      <c r="R6" s="705" t="s">
        <v>155</v>
      </c>
      <c r="S6" s="706"/>
      <c r="T6" s="707"/>
      <c r="U6" s="705" t="s">
        <v>19</v>
      </c>
      <c r="V6" s="706"/>
      <c r="W6" s="707"/>
      <c r="X6" s="705" t="s">
        <v>70</v>
      </c>
      <c r="Y6" s="706"/>
      <c r="Z6" s="707"/>
      <c r="AA6" s="37" t="s">
        <v>94</v>
      </c>
      <c r="AB6" s="37" t="s">
        <v>181</v>
      </c>
      <c r="AC6" s="582" t="str">
        <f>'Lampiran 1'!E3</f>
        <v>:  FEBRUARI 2019</v>
      </c>
      <c r="AD6" s="305" t="s">
        <v>11</v>
      </c>
    </row>
    <row r="7" spans="1:37">
      <c r="A7" s="105"/>
      <c r="B7" s="38"/>
      <c r="C7" s="36" t="s">
        <v>8</v>
      </c>
      <c r="D7" s="36" t="s">
        <v>77</v>
      </c>
      <c r="E7" s="36" t="s">
        <v>58</v>
      </c>
      <c r="F7" s="36" t="s">
        <v>8</v>
      </c>
      <c r="G7" s="36" t="s">
        <v>77</v>
      </c>
      <c r="H7" s="36" t="s">
        <v>58</v>
      </c>
      <c r="I7" s="36" t="s">
        <v>8</v>
      </c>
      <c r="J7" s="36" t="s">
        <v>77</v>
      </c>
      <c r="K7" s="36" t="s">
        <v>58</v>
      </c>
      <c r="L7" s="36" t="s">
        <v>8</v>
      </c>
      <c r="M7" s="36" t="s">
        <v>77</v>
      </c>
      <c r="N7" s="36" t="s">
        <v>58</v>
      </c>
      <c r="O7" s="36" t="s">
        <v>8</v>
      </c>
      <c r="P7" s="36" t="s">
        <v>77</v>
      </c>
      <c r="Q7" s="36" t="s">
        <v>58</v>
      </c>
      <c r="R7" s="36" t="s">
        <v>8</v>
      </c>
      <c r="S7" s="36" t="s">
        <v>77</v>
      </c>
      <c r="T7" s="36" t="s">
        <v>58</v>
      </c>
      <c r="U7" s="36" t="s">
        <v>8</v>
      </c>
      <c r="V7" s="36" t="s">
        <v>77</v>
      </c>
      <c r="W7" s="36" t="s">
        <v>58</v>
      </c>
      <c r="X7" s="36" t="s">
        <v>8</v>
      </c>
      <c r="Y7" s="36" t="s">
        <v>77</v>
      </c>
      <c r="Z7" s="36" t="s">
        <v>58</v>
      </c>
      <c r="AA7" s="39">
        <v>2018</v>
      </c>
      <c r="AB7" s="39" t="s">
        <v>149</v>
      </c>
      <c r="AC7" s="39"/>
      <c r="AD7" s="306" t="s">
        <v>282</v>
      </c>
    </row>
    <row r="8" spans="1:37" ht="11.45" customHeight="1" thickBot="1">
      <c r="A8" s="445">
        <v>1</v>
      </c>
      <c r="B8" s="446">
        <f>A8+1</f>
        <v>2</v>
      </c>
      <c r="C8" s="446">
        <f>B8+1</f>
        <v>3</v>
      </c>
      <c r="D8" s="446">
        <v>4</v>
      </c>
      <c r="E8" s="446">
        <v>5</v>
      </c>
      <c r="F8" s="446">
        <v>6</v>
      </c>
      <c r="G8" s="446">
        <v>7</v>
      </c>
      <c r="H8" s="446">
        <v>8</v>
      </c>
      <c r="I8" s="446">
        <v>9</v>
      </c>
      <c r="J8" s="446">
        <v>10</v>
      </c>
      <c r="K8" s="446">
        <v>11</v>
      </c>
      <c r="L8" s="446">
        <v>12</v>
      </c>
      <c r="M8" s="446">
        <v>13</v>
      </c>
      <c r="N8" s="446">
        <v>14</v>
      </c>
      <c r="O8" s="446">
        <v>15</v>
      </c>
      <c r="P8" s="446">
        <v>16</v>
      </c>
      <c r="Q8" s="446">
        <v>17</v>
      </c>
      <c r="R8" s="446">
        <v>18</v>
      </c>
      <c r="S8" s="446">
        <v>19</v>
      </c>
      <c r="T8" s="446">
        <v>20</v>
      </c>
      <c r="U8" s="446">
        <v>21</v>
      </c>
      <c r="V8" s="446">
        <v>22</v>
      </c>
      <c r="W8" s="446">
        <v>23</v>
      </c>
      <c r="X8" s="446">
        <v>24</v>
      </c>
      <c r="Y8" s="446">
        <v>25</v>
      </c>
      <c r="Z8" s="446">
        <v>26</v>
      </c>
      <c r="AA8" s="446">
        <v>27</v>
      </c>
      <c r="AB8" s="446">
        <v>28</v>
      </c>
      <c r="AC8" s="446">
        <v>29</v>
      </c>
      <c r="AD8" s="443">
        <v>30</v>
      </c>
      <c r="AG8" s="109"/>
    </row>
    <row r="9" spans="1:37" s="109" customFormat="1" ht="27" customHeight="1">
      <c r="A9" s="447">
        <v>1</v>
      </c>
      <c r="B9" s="448" t="s">
        <v>30</v>
      </c>
      <c r="C9" s="449">
        <v>265</v>
      </c>
      <c r="D9" s="448">
        <f>'Lamp. 8'!G9</f>
        <v>1065</v>
      </c>
      <c r="E9" s="450">
        <f t="shared" ref="E9:E27" si="0">D9/C9*100</f>
        <v>401.88679245283021</v>
      </c>
      <c r="F9" s="448">
        <v>946</v>
      </c>
      <c r="G9" s="448">
        <f>'Lamp. 8'!H9</f>
        <v>786</v>
      </c>
      <c r="H9" s="450">
        <f t="shared" ref="H9:H26" si="1">G9/F9*100</f>
        <v>83.086680761099359</v>
      </c>
      <c r="I9" s="448">
        <v>65</v>
      </c>
      <c r="J9" s="448">
        <f>'Lamp. 8'!I9</f>
        <v>674</v>
      </c>
      <c r="K9" s="450">
        <f t="shared" ref="K9:K26" si="2">J9/I9*100</f>
        <v>1036.9230769230769</v>
      </c>
      <c r="L9" s="451">
        <v>493</v>
      </c>
      <c r="M9" s="448">
        <f>'Lamp. 8'!J9</f>
        <v>168</v>
      </c>
      <c r="N9" s="450">
        <f t="shared" ref="N9:N26" si="3">M9/L9*100</f>
        <v>34.077079107505071</v>
      </c>
      <c r="O9" s="451">
        <v>1033</v>
      </c>
      <c r="P9" s="451">
        <f>'Lamp. 8'!K9</f>
        <v>1968</v>
      </c>
      <c r="Q9" s="450">
        <f t="shared" ref="Q9:Q26" si="4">P9/O9*100</f>
        <v>190.51306873184899</v>
      </c>
      <c r="R9" s="451">
        <v>4473</v>
      </c>
      <c r="S9" s="448">
        <f>'Lamp. 8'!L9</f>
        <v>4455</v>
      </c>
      <c r="T9" s="450">
        <f t="shared" ref="T9:T26" si="5">S9/R9*100</f>
        <v>99.597585513078471</v>
      </c>
      <c r="U9" s="451">
        <v>1013</v>
      </c>
      <c r="V9" s="448">
        <f>'Lamp. 8'!M9</f>
        <v>642</v>
      </c>
      <c r="W9" s="450">
        <f t="shared" ref="W9:W26" si="6">V9/U9*100</f>
        <v>63.376110562685092</v>
      </c>
      <c r="X9" s="451">
        <f>C9+F9+I9+L9+O9+R9+U9</f>
        <v>8288</v>
      </c>
      <c r="Y9" s="451">
        <f>D9+G9+J9+M9+P9+S9+V9</f>
        <v>9758</v>
      </c>
      <c r="Z9" s="450">
        <f t="shared" ref="Z9:Z27" si="7">Y9/X9*100</f>
        <v>117.73648648648648</v>
      </c>
      <c r="AA9" s="451">
        <v>8916</v>
      </c>
      <c r="AB9" s="451">
        <f>Y9-AA9</f>
        <v>842</v>
      </c>
      <c r="AC9" s="452">
        <f>'Lampiran 1'!V11</f>
        <v>237</v>
      </c>
      <c r="AD9" s="444">
        <f>AC9/AB9</f>
        <v>0.28147268408551068</v>
      </c>
      <c r="AE9" s="498">
        <v>8914</v>
      </c>
      <c r="AF9" s="498">
        <f>AE9-AA9</f>
        <v>-2</v>
      </c>
      <c r="AG9" s="109">
        <v>1</v>
      </c>
      <c r="AI9"/>
      <c r="AK9"/>
    </row>
    <row r="10" spans="1:37" s="109" customFormat="1" ht="27" customHeight="1">
      <c r="A10" s="453">
        <v>2</v>
      </c>
      <c r="B10" s="454" t="s">
        <v>172</v>
      </c>
      <c r="C10" s="455">
        <v>226</v>
      </c>
      <c r="D10" s="106">
        <f>'Lamp. 8'!G10</f>
        <v>998</v>
      </c>
      <c r="E10" s="456">
        <f t="shared" si="0"/>
        <v>441.59292035398232</v>
      </c>
      <c r="F10" s="106">
        <v>996</v>
      </c>
      <c r="G10" s="106">
        <f>'Lamp. 8'!H10</f>
        <v>848</v>
      </c>
      <c r="H10" s="456">
        <f t="shared" si="1"/>
        <v>85.140562248995991</v>
      </c>
      <c r="I10" s="106">
        <v>186</v>
      </c>
      <c r="J10" s="106">
        <f>'Lamp. 8'!I10</f>
        <v>187</v>
      </c>
      <c r="K10" s="456">
        <f t="shared" si="2"/>
        <v>100.53763440860214</v>
      </c>
      <c r="L10" s="108">
        <v>509</v>
      </c>
      <c r="M10" s="106">
        <f>'Lamp. 8'!J10</f>
        <v>302</v>
      </c>
      <c r="N10" s="456">
        <f t="shared" si="3"/>
        <v>59.332023575638502</v>
      </c>
      <c r="O10" s="108">
        <v>1248</v>
      </c>
      <c r="P10" s="108">
        <f>'Lamp. 8'!K10</f>
        <v>1591</v>
      </c>
      <c r="Q10" s="456">
        <f t="shared" si="4"/>
        <v>127.48397435897436</v>
      </c>
      <c r="R10" s="108">
        <v>4529</v>
      </c>
      <c r="S10" s="106">
        <f>'Lamp. 8'!L10</f>
        <v>6118</v>
      </c>
      <c r="T10" s="456">
        <f t="shared" si="5"/>
        <v>135.08500772797527</v>
      </c>
      <c r="U10" s="108">
        <v>1000</v>
      </c>
      <c r="V10" s="106">
        <f>'Lamp. 8'!M10</f>
        <v>1223</v>
      </c>
      <c r="W10" s="107">
        <f t="shared" si="6"/>
        <v>122.30000000000001</v>
      </c>
      <c r="X10" s="457">
        <f t="shared" ref="X10:Y27" si="8">C10+F10+I10+L10+O10+R10+U10</f>
        <v>8694</v>
      </c>
      <c r="Y10" s="108">
        <f t="shared" ref="Y10:Y26" si="9">D10+G10+J10+M10+P10+S10+V10</f>
        <v>11267</v>
      </c>
      <c r="Z10" s="456">
        <f t="shared" si="7"/>
        <v>129.59512307338395</v>
      </c>
      <c r="AA10" s="108">
        <v>10380</v>
      </c>
      <c r="AB10" s="108">
        <f t="shared" ref="AB10:AB27" si="10">Y10-AA10</f>
        <v>887</v>
      </c>
      <c r="AC10" s="458">
        <f>'Lampiran 1'!V12</f>
        <v>290</v>
      </c>
      <c r="AD10" s="444">
        <f t="shared" ref="AD10:AD27" si="11">AC10/AB10</f>
        <v>0.32694475760992109</v>
      </c>
      <c r="AE10" s="498">
        <v>11194</v>
      </c>
      <c r="AF10" s="498">
        <f t="shared" ref="AF10:AF28" si="12">AE10-AA10</f>
        <v>814</v>
      </c>
      <c r="AG10" s="109">
        <v>2</v>
      </c>
      <c r="AI10"/>
      <c r="AK10"/>
    </row>
    <row r="11" spans="1:37" s="109" customFormat="1" ht="27" customHeight="1">
      <c r="A11" s="459">
        <v>3</v>
      </c>
      <c r="B11" s="460" t="s">
        <v>32</v>
      </c>
      <c r="C11" s="455">
        <v>175</v>
      </c>
      <c r="D11" s="106">
        <f>'Lamp. 8'!G11</f>
        <v>572</v>
      </c>
      <c r="E11" s="461">
        <f t="shared" si="0"/>
        <v>326.85714285714289</v>
      </c>
      <c r="F11" s="106">
        <v>724</v>
      </c>
      <c r="G11" s="106">
        <f>'Lamp. 8'!H11</f>
        <v>508</v>
      </c>
      <c r="H11" s="456">
        <f t="shared" si="1"/>
        <v>70.165745856353595</v>
      </c>
      <c r="I11" s="106">
        <v>43</v>
      </c>
      <c r="J11" s="106">
        <f>'Lamp. 8'!I11</f>
        <v>43</v>
      </c>
      <c r="K11" s="461">
        <f t="shared" si="2"/>
        <v>100</v>
      </c>
      <c r="L11" s="108">
        <v>340</v>
      </c>
      <c r="M11" s="106">
        <f>'Lamp. 8'!J11</f>
        <v>261</v>
      </c>
      <c r="N11" s="461">
        <f t="shared" si="3"/>
        <v>76.764705882352942</v>
      </c>
      <c r="O11" s="108">
        <v>1240</v>
      </c>
      <c r="P11" s="108">
        <f>'Lamp. 8'!K11</f>
        <v>1589</v>
      </c>
      <c r="Q11" s="461">
        <f t="shared" si="4"/>
        <v>128.14516129032259</v>
      </c>
      <c r="R11" s="108">
        <v>4247</v>
      </c>
      <c r="S11" s="106">
        <f>'Lamp. 8'!L11</f>
        <v>3896</v>
      </c>
      <c r="T11" s="461">
        <f t="shared" si="5"/>
        <v>91.735342594772789</v>
      </c>
      <c r="U11" s="108">
        <v>998</v>
      </c>
      <c r="V11" s="106">
        <f>'Lamp. 8'!M11</f>
        <v>1711</v>
      </c>
      <c r="W11" s="107">
        <f t="shared" si="6"/>
        <v>171.4428857715431</v>
      </c>
      <c r="X11" s="462">
        <f t="shared" si="8"/>
        <v>7767</v>
      </c>
      <c r="Y11" s="108">
        <f t="shared" si="9"/>
        <v>8580</v>
      </c>
      <c r="Z11" s="461">
        <f t="shared" si="7"/>
        <v>110.4673619157976</v>
      </c>
      <c r="AA11" s="108">
        <v>8569</v>
      </c>
      <c r="AB11" s="108">
        <f t="shared" si="10"/>
        <v>11</v>
      </c>
      <c r="AC11" s="458">
        <f>'Lampiran 1'!V13</f>
        <v>238</v>
      </c>
      <c r="AD11" s="444">
        <f t="shared" si="11"/>
        <v>21.636363636363637</v>
      </c>
      <c r="AE11" s="109">
        <v>8563</v>
      </c>
      <c r="AF11" s="498">
        <f t="shared" si="12"/>
        <v>-6</v>
      </c>
      <c r="AG11" s="109">
        <v>3</v>
      </c>
      <c r="AI11"/>
      <c r="AK11"/>
    </row>
    <row r="12" spans="1:37" s="109" customFormat="1" ht="27" customHeight="1">
      <c r="A12" s="459">
        <v>4</v>
      </c>
      <c r="B12" s="460" t="s">
        <v>33</v>
      </c>
      <c r="C12" s="455">
        <v>286</v>
      </c>
      <c r="D12" s="106">
        <f>'Lamp. 8'!G12</f>
        <v>996</v>
      </c>
      <c r="E12" s="461">
        <f t="shared" si="0"/>
        <v>348.25174825174827</v>
      </c>
      <c r="F12" s="106">
        <v>836</v>
      </c>
      <c r="G12" s="106">
        <f>'Lamp. 8'!H12</f>
        <v>620</v>
      </c>
      <c r="H12" s="461">
        <f t="shared" si="1"/>
        <v>74.162679425837325</v>
      </c>
      <c r="I12" s="106">
        <v>166</v>
      </c>
      <c r="J12" s="106">
        <f>'Lamp. 8'!I12</f>
        <v>166</v>
      </c>
      <c r="K12" s="461">
        <f t="shared" si="2"/>
        <v>100</v>
      </c>
      <c r="L12" s="108">
        <v>413</v>
      </c>
      <c r="M12" s="106">
        <f>'Lamp. 8'!J12</f>
        <v>242</v>
      </c>
      <c r="N12" s="461">
        <f t="shared" si="3"/>
        <v>58.595641646489106</v>
      </c>
      <c r="O12" s="108">
        <v>1568</v>
      </c>
      <c r="P12" s="108">
        <f>'Lamp. 8'!K12</f>
        <v>2254</v>
      </c>
      <c r="Q12" s="461">
        <f t="shared" si="4"/>
        <v>143.75</v>
      </c>
      <c r="R12" s="108">
        <v>4042</v>
      </c>
      <c r="S12" s="106">
        <f>'Lamp. 8'!L12</f>
        <v>3977</v>
      </c>
      <c r="T12" s="461">
        <f t="shared" si="5"/>
        <v>98.391885205343883</v>
      </c>
      <c r="U12" s="108">
        <v>1000</v>
      </c>
      <c r="V12" s="106">
        <f>'Lamp. 8'!M12</f>
        <v>1409</v>
      </c>
      <c r="W12" s="107">
        <f t="shared" si="6"/>
        <v>140.9</v>
      </c>
      <c r="X12" s="462">
        <f t="shared" si="8"/>
        <v>8311</v>
      </c>
      <c r="Y12" s="108">
        <f t="shared" si="9"/>
        <v>9664</v>
      </c>
      <c r="Z12" s="461">
        <f t="shared" si="7"/>
        <v>116.27962940681024</v>
      </c>
      <c r="AA12" s="108">
        <v>9312</v>
      </c>
      <c r="AB12" s="108">
        <f t="shared" si="10"/>
        <v>352</v>
      </c>
      <c r="AC12" s="458">
        <f>'Lampiran 1'!V14</f>
        <v>89</v>
      </c>
      <c r="AD12" s="444">
        <v>0</v>
      </c>
      <c r="AE12" s="109">
        <v>9669</v>
      </c>
      <c r="AF12" s="498">
        <f t="shared" si="12"/>
        <v>357</v>
      </c>
      <c r="AG12" s="109">
        <v>4</v>
      </c>
      <c r="AK12"/>
    </row>
    <row r="13" spans="1:37" s="109" customFormat="1" ht="27" customHeight="1">
      <c r="A13" s="459">
        <v>5</v>
      </c>
      <c r="B13" s="460" t="s">
        <v>34</v>
      </c>
      <c r="C13" s="455">
        <v>265</v>
      </c>
      <c r="D13" s="106">
        <f>'Lamp. 8'!G13</f>
        <v>1025</v>
      </c>
      <c r="E13" s="461">
        <f t="shared" si="0"/>
        <v>386.79245283018867</v>
      </c>
      <c r="F13" s="106">
        <v>1050</v>
      </c>
      <c r="G13" s="106">
        <f>'Lamp. 8'!H13</f>
        <v>843</v>
      </c>
      <c r="H13" s="461">
        <f t="shared" si="1"/>
        <v>80.285714285714278</v>
      </c>
      <c r="I13" s="106">
        <v>43</v>
      </c>
      <c r="J13" s="106">
        <f>'Lamp. 8'!I13</f>
        <v>43</v>
      </c>
      <c r="K13" s="461">
        <f t="shared" si="2"/>
        <v>100</v>
      </c>
      <c r="L13" s="108">
        <v>937</v>
      </c>
      <c r="M13" s="106">
        <f>'Lamp. 8'!J13</f>
        <v>537</v>
      </c>
      <c r="N13" s="461">
        <f t="shared" si="3"/>
        <v>57.310565635005339</v>
      </c>
      <c r="O13" s="108">
        <v>155</v>
      </c>
      <c r="P13" s="108">
        <f>'Lamp. 8'!K13</f>
        <v>293</v>
      </c>
      <c r="Q13" s="461">
        <f t="shared" si="4"/>
        <v>189.03225806451613</v>
      </c>
      <c r="R13" s="108">
        <v>2939</v>
      </c>
      <c r="S13" s="106">
        <f>'Lamp. 8'!L13</f>
        <v>4097</v>
      </c>
      <c r="T13" s="461">
        <f t="shared" si="5"/>
        <v>139.4011568560735</v>
      </c>
      <c r="U13" s="108">
        <v>1053</v>
      </c>
      <c r="V13" s="106">
        <f>'Lamp. 8'!M13</f>
        <v>1309</v>
      </c>
      <c r="W13" s="107">
        <f t="shared" si="6"/>
        <v>124.31149097815764</v>
      </c>
      <c r="X13" s="462">
        <f t="shared" si="8"/>
        <v>6442</v>
      </c>
      <c r="Y13" s="108">
        <f t="shared" si="9"/>
        <v>8147</v>
      </c>
      <c r="Z13" s="461">
        <f t="shared" si="7"/>
        <v>126.46693573424402</v>
      </c>
      <c r="AA13" s="108">
        <v>8134</v>
      </c>
      <c r="AB13" s="108">
        <f t="shared" si="10"/>
        <v>13</v>
      </c>
      <c r="AC13" s="458">
        <f>'Lampiran 1'!V15</f>
        <v>275</v>
      </c>
      <c r="AD13" s="444">
        <f t="shared" si="11"/>
        <v>21.153846153846153</v>
      </c>
      <c r="AE13" s="109">
        <v>8140</v>
      </c>
      <c r="AF13" s="498">
        <f t="shared" si="12"/>
        <v>6</v>
      </c>
      <c r="AG13" s="109">
        <v>5</v>
      </c>
      <c r="AK13"/>
    </row>
    <row r="14" spans="1:37" s="109" customFormat="1" ht="27" customHeight="1">
      <c r="A14" s="459">
        <v>6</v>
      </c>
      <c r="B14" s="460" t="s">
        <v>35</v>
      </c>
      <c r="C14" s="455">
        <v>287</v>
      </c>
      <c r="D14" s="106">
        <f>'Lamp. 8'!G14</f>
        <v>1174</v>
      </c>
      <c r="E14" s="461">
        <f t="shared" si="0"/>
        <v>409.05923344947735</v>
      </c>
      <c r="F14" s="106">
        <v>802</v>
      </c>
      <c r="G14" s="106">
        <f>'Lamp. 8'!H14</f>
        <v>584</v>
      </c>
      <c r="H14" s="461">
        <f t="shared" si="1"/>
        <v>72.817955112219451</v>
      </c>
      <c r="I14" s="106">
        <v>134</v>
      </c>
      <c r="J14" s="106">
        <f>'Lamp. 8'!I14</f>
        <v>135</v>
      </c>
      <c r="K14" s="461">
        <f t="shared" si="2"/>
        <v>100.74626865671641</v>
      </c>
      <c r="L14" s="108">
        <v>661</v>
      </c>
      <c r="M14" s="106">
        <f>'Lamp. 8'!J14</f>
        <v>442</v>
      </c>
      <c r="N14" s="461">
        <f t="shared" si="3"/>
        <v>66.868381240544622</v>
      </c>
      <c r="O14" s="108">
        <v>101</v>
      </c>
      <c r="P14" s="108">
        <f>'Lamp. 8'!K14</f>
        <v>255</v>
      </c>
      <c r="Q14" s="461">
        <f t="shared" si="4"/>
        <v>252.47524752475249</v>
      </c>
      <c r="R14" s="108">
        <v>3125</v>
      </c>
      <c r="S14" s="106">
        <f>'Lamp. 8'!L14</f>
        <v>4075</v>
      </c>
      <c r="T14" s="461">
        <f t="shared" si="5"/>
        <v>130.4</v>
      </c>
      <c r="U14" s="108">
        <v>989</v>
      </c>
      <c r="V14" s="106">
        <f>'Lamp. 8'!M14</f>
        <v>978</v>
      </c>
      <c r="W14" s="107">
        <f t="shared" si="6"/>
        <v>98.887765419615775</v>
      </c>
      <c r="X14" s="462">
        <f t="shared" si="8"/>
        <v>6099</v>
      </c>
      <c r="Y14" s="108">
        <f t="shared" si="9"/>
        <v>7643</v>
      </c>
      <c r="Z14" s="461">
        <f t="shared" si="7"/>
        <v>125.31562551237907</v>
      </c>
      <c r="AA14" s="108">
        <v>7663</v>
      </c>
      <c r="AB14" s="108">
        <f t="shared" si="10"/>
        <v>-20</v>
      </c>
      <c r="AC14" s="458">
        <f>'Lampiran 1'!V16</f>
        <v>225</v>
      </c>
      <c r="AD14" s="444">
        <v>0</v>
      </c>
      <c r="AE14" s="109">
        <v>7639</v>
      </c>
      <c r="AF14" s="498">
        <f t="shared" si="12"/>
        <v>-24</v>
      </c>
      <c r="AG14" s="109">
        <v>6</v>
      </c>
      <c r="AK14"/>
    </row>
    <row r="15" spans="1:37" s="109" customFormat="1" ht="27" customHeight="1">
      <c r="A15" s="459">
        <v>7</v>
      </c>
      <c r="B15" s="460" t="s">
        <v>36</v>
      </c>
      <c r="C15" s="455">
        <v>123</v>
      </c>
      <c r="D15" s="106">
        <f>'Lamp. 8'!G15</f>
        <v>621</v>
      </c>
      <c r="E15" s="461">
        <f t="shared" si="0"/>
        <v>504.8780487804878</v>
      </c>
      <c r="F15" s="106">
        <v>972</v>
      </c>
      <c r="G15" s="106">
        <f>'Lamp. 8'!H15</f>
        <v>753</v>
      </c>
      <c r="H15" s="461">
        <f t="shared" si="1"/>
        <v>77.46913580246914</v>
      </c>
      <c r="I15" s="106">
        <v>66</v>
      </c>
      <c r="J15" s="106">
        <f>'Lamp. 8'!I15</f>
        <v>66</v>
      </c>
      <c r="K15" s="461">
        <f t="shared" si="2"/>
        <v>100</v>
      </c>
      <c r="L15" s="108">
        <v>486</v>
      </c>
      <c r="M15" s="106">
        <f>'Lamp. 8'!J15</f>
        <v>193</v>
      </c>
      <c r="N15" s="461">
        <f t="shared" si="3"/>
        <v>39.711934156378604</v>
      </c>
      <c r="O15" s="108">
        <v>625</v>
      </c>
      <c r="P15" s="108">
        <f>'Lamp. 8'!K15</f>
        <v>970</v>
      </c>
      <c r="Q15" s="461">
        <f t="shared" si="4"/>
        <v>155.20000000000002</v>
      </c>
      <c r="R15" s="108">
        <v>4472</v>
      </c>
      <c r="S15" s="106">
        <f>'Lamp. 8'!L15</f>
        <v>6427</v>
      </c>
      <c r="T15" s="461">
        <f t="shared" si="5"/>
        <v>143.71645796064399</v>
      </c>
      <c r="U15" s="108">
        <v>876</v>
      </c>
      <c r="V15" s="106">
        <f>'Lamp. 8'!M15</f>
        <v>821</v>
      </c>
      <c r="W15" s="107">
        <f t="shared" si="6"/>
        <v>93.721461187214615</v>
      </c>
      <c r="X15" s="462">
        <f t="shared" si="8"/>
        <v>7620</v>
      </c>
      <c r="Y15" s="108">
        <f t="shared" si="9"/>
        <v>9851</v>
      </c>
      <c r="Z15" s="461">
        <f t="shared" si="7"/>
        <v>129.27821522309711</v>
      </c>
      <c r="AA15" s="108">
        <v>9811</v>
      </c>
      <c r="AB15" s="108">
        <f t="shared" si="10"/>
        <v>40</v>
      </c>
      <c r="AC15" s="458">
        <f>'Lampiran 1'!V17</f>
        <v>120</v>
      </c>
      <c r="AD15" s="444">
        <f t="shared" si="11"/>
        <v>3</v>
      </c>
      <c r="AE15" s="109">
        <v>9841</v>
      </c>
      <c r="AF15" s="498">
        <f t="shared" si="12"/>
        <v>30</v>
      </c>
      <c r="AG15" s="109">
        <v>7</v>
      </c>
      <c r="AK15"/>
    </row>
    <row r="16" spans="1:37" s="109" customFormat="1" ht="27" customHeight="1">
      <c r="A16" s="459">
        <v>8</v>
      </c>
      <c r="B16" s="460" t="s">
        <v>37</v>
      </c>
      <c r="C16" s="455">
        <v>275</v>
      </c>
      <c r="D16" s="106">
        <f>'Lamp. 8'!G16</f>
        <v>794</v>
      </c>
      <c r="E16" s="461">
        <f t="shared" si="0"/>
        <v>288.72727272727275</v>
      </c>
      <c r="F16" s="106">
        <v>856</v>
      </c>
      <c r="G16" s="106">
        <f>'Lamp. 8'!H16</f>
        <v>641</v>
      </c>
      <c r="H16" s="461">
        <f t="shared" si="1"/>
        <v>74.883177570093466</v>
      </c>
      <c r="I16" s="106">
        <v>185</v>
      </c>
      <c r="J16" s="106">
        <f>'Lamp. 8'!I16</f>
        <v>204</v>
      </c>
      <c r="K16" s="461">
        <f t="shared" si="2"/>
        <v>110.27027027027027</v>
      </c>
      <c r="L16" s="108">
        <v>656</v>
      </c>
      <c r="M16" s="106">
        <f>'Lamp. 8'!J16</f>
        <v>468</v>
      </c>
      <c r="N16" s="461">
        <f t="shared" si="3"/>
        <v>71.341463414634148</v>
      </c>
      <c r="O16" s="108">
        <v>1444</v>
      </c>
      <c r="P16" s="108">
        <f>'Lamp. 8'!K16</f>
        <v>2021</v>
      </c>
      <c r="Q16" s="461">
        <f t="shared" si="4"/>
        <v>139.95844875346259</v>
      </c>
      <c r="R16" s="108">
        <v>4493</v>
      </c>
      <c r="S16" s="106">
        <f>'Lamp. 8'!L16</f>
        <v>5897</v>
      </c>
      <c r="T16" s="461">
        <f t="shared" si="5"/>
        <v>131.24860894725128</v>
      </c>
      <c r="U16" s="108">
        <v>1189</v>
      </c>
      <c r="V16" s="106">
        <f>'Lamp. 8'!M16</f>
        <v>1212</v>
      </c>
      <c r="W16" s="107">
        <f t="shared" si="6"/>
        <v>101.93439865433137</v>
      </c>
      <c r="X16" s="462">
        <f t="shared" si="8"/>
        <v>9098</v>
      </c>
      <c r="Y16" s="108">
        <f t="shared" si="9"/>
        <v>11237</v>
      </c>
      <c r="Z16" s="461">
        <f t="shared" si="7"/>
        <v>123.51066168388655</v>
      </c>
      <c r="AA16" s="108">
        <v>11382</v>
      </c>
      <c r="AB16" s="108">
        <f t="shared" si="10"/>
        <v>-145</v>
      </c>
      <c r="AC16" s="458">
        <f>'Lampiran 1'!V18</f>
        <v>57</v>
      </c>
      <c r="AD16" s="444">
        <v>0</v>
      </c>
      <c r="AE16" s="109">
        <v>11395</v>
      </c>
      <c r="AF16" s="498">
        <f t="shared" si="12"/>
        <v>13</v>
      </c>
      <c r="AG16" s="109">
        <v>8</v>
      </c>
      <c r="AK16"/>
    </row>
    <row r="17" spans="1:37" s="109" customFormat="1" ht="27" customHeight="1">
      <c r="A17" s="459">
        <v>9</v>
      </c>
      <c r="B17" s="460" t="s">
        <v>38</v>
      </c>
      <c r="C17" s="455">
        <v>222</v>
      </c>
      <c r="D17" s="106">
        <f>'Lamp. 8'!G17</f>
        <v>1091</v>
      </c>
      <c r="E17" s="461">
        <f t="shared" si="0"/>
        <v>491.44144144144144</v>
      </c>
      <c r="F17" s="106">
        <v>714</v>
      </c>
      <c r="G17" s="106">
        <f>'Lamp. 8'!H17</f>
        <v>496</v>
      </c>
      <c r="H17" s="461">
        <f t="shared" si="1"/>
        <v>69.467787114845933</v>
      </c>
      <c r="I17" s="106">
        <v>93</v>
      </c>
      <c r="J17" s="106">
        <f>'Lamp. 8'!I17</f>
        <v>93</v>
      </c>
      <c r="K17" s="461">
        <f t="shared" si="2"/>
        <v>100</v>
      </c>
      <c r="L17" s="108">
        <v>356</v>
      </c>
      <c r="M17" s="106">
        <f>'Lamp. 8'!J17</f>
        <v>157</v>
      </c>
      <c r="N17" s="461">
        <f t="shared" si="3"/>
        <v>44.101123595505619</v>
      </c>
      <c r="O17" s="108">
        <v>406</v>
      </c>
      <c r="P17" s="108">
        <f>'Lamp. 8'!K17</f>
        <v>765</v>
      </c>
      <c r="Q17" s="461">
        <f t="shared" si="4"/>
        <v>188.42364532019704</v>
      </c>
      <c r="R17" s="108">
        <v>3350</v>
      </c>
      <c r="S17" s="106">
        <f>'Lamp. 8'!L17</f>
        <v>4360</v>
      </c>
      <c r="T17" s="461">
        <f t="shared" si="5"/>
        <v>130.14925373134326</v>
      </c>
      <c r="U17" s="108">
        <v>916</v>
      </c>
      <c r="V17" s="106">
        <f>'Lamp. 8'!M17</f>
        <v>626</v>
      </c>
      <c r="W17" s="107">
        <f t="shared" si="6"/>
        <v>68.340611353711793</v>
      </c>
      <c r="X17" s="462">
        <f t="shared" si="8"/>
        <v>6057</v>
      </c>
      <c r="Y17" s="108">
        <f t="shared" si="9"/>
        <v>7588</v>
      </c>
      <c r="Z17" s="461">
        <f t="shared" si="7"/>
        <v>125.27653954102691</v>
      </c>
      <c r="AA17" s="108">
        <v>7577</v>
      </c>
      <c r="AB17" s="108">
        <f t="shared" si="10"/>
        <v>11</v>
      </c>
      <c r="AC17" s="458">
        <f>'Lampiran 1'!V19</f>
        <v>169</v>
      </c>
      <c r="AD17" s="444">
        <f t="shared" si="11"/>
        <v>15.363636363636363</v>
      </c>
      <c r="AE17" s="109">
        <v>7583</v>
      </c>
      <c r="AF17" s="498">
        <f t="shared" si="12"/>
        <v>6</v>
      </c>
      <c r="AG17" s="109">
        <v>9</v>
      </c>
      <c r="AK17"/>
    </row>
    <row r="18" spans="1:37" s="109" customFormat="1" ht="27" customHeight="1">
      <c r="A18" s="459">
        <v>10</v>
      </c>
      <c r="B18" s="460" t="s">
        <v>39</v>
      </c>
      <c r="C18" s="455">
        <v>199</v>
      </c>
      <c r="D18" s="106">
        <f>'Lamp. 8'!G18</f>
        <v>647</v>
      </c>
      <c r="E18" s="461">
        <f t="shared" si="0"/>
        <v>325.1256281407035</v>
      </c>
      <c r="F18" s="106">
        <v>949</v>
      </c>
      <c r="G18" s="106">
        <f>'Lamp. 8'!H18</f>
        <v>731</v>
      </c>
      <c r="H18" s="461">
        <f t="shared" si="1"/>
        <v>77.028451001053739</v>
      </c>
      <c r="I18" s="106">
        <v>199</v>
      </c>
      <c r="J18" s="106">
        <f>'Lamp. 8'!I18</f>
        <v>229</v>
      </c>
      <c r="K18" s="461">
        <f t="shared" si="2"/>
        <v>115.07537688442211</v>
      </c>
      <c r="L18" s="108">
        <v>338</v>
      </c>
      <c r="M18" s="106">
        <f>'Lamp. 8'!J18</f>
        <v>335</v>
      </c>
      <c r="N18" s="461">
        <f t="shared" si="3"/>
        <v>99.112426035502949</v>
      </c>
      <c r="O18" s="108">
        <v>225</v>
      </c>
      <c r="P18" s="108">
        <f>'Lamp. 8'!K18</f>
        <v>569</v>
      </c>
      <c r="Q18" s="461">
        <f t="shared" si="4"/>
        <v>252.88888888888889</v>
      </c>
      <c r="R18" s="108">
        <v>3098</v>
      </c>
      <c r="S18" s="106">
        <f>'Lamp. 8'!L18</f>
        <v>4764</v>
      </c>
      <c r="T18" s="461">
        <f t="shared" si="5"/>
        <v>153.77663008392511</v>
      </c>
      <c r="U18" s="108">
        <v>1188</v>
      </c>
      <c r="V18" s="106">
        <f>'Lamp. 8'!M18</f>
        <v>707</v>
      </c>
      <c r="W18" s="107">
        <f t="shared" si="6"/>
        <v>59.511784511784512</v>
      </c>
      <c r="X18" s="462">
        <f t="shared" si="8"/>
        <v>6196</v>
      </c>
      <c r="Y18" s="108">
        <f t="shared" si="9"/>
        <v>7982</v>
      </c>
      <c r="Z18" s="461">
        <f t="shared" si="7"/>
        <v>128.82504841833443</v>
      </c>
      <c r="AA18" s="108">
        <v>7956</v>
      </c>
      <c r="AB18" s="108">
        <f t="shared" si="10"/>
        <v>26</v>
      </c>
      <c r="AC18" s="458">
        <f>'Lampiran 1'!V20</f>
        <v>220</v>
      </c>
      <c r="AD18" s="444">
        <f t="shared" si="11"/>
        <v>8.4615384615384617</v>
      </c>
      <c r="AE18" s="109">
        <v>7971</v>
      </c>
      <c r="AF18" s="498">
        <f t="shared" si="12"/>
        <v>15</v>
      </c>
      <c r="AG18" s="109">
        <v>10</v>
      </c>
      <c r="AK18"/>
    </row>
    <row r="19" spans="1:37" s="109" customFormat="1" ht="27" customHeight="1">
      <c r="A19" s="459">
        <v>11</v>
      </c>
      <c r="B19" s="460" t="s">
        <v>40</v>
      </c>
      <c r="C19" s="455">
        <v>185</v>
      </c>
      <c r="D19" s="106">
        <f>'Lamp. 8'!G19</f>
        <v>363</v>
      </c>
      <c r="E19" s="461">
        <f t="shared" si="0"/>
        <v>196.2162162162162</v>
      </c>
      <c r="F19" s="106">
        <v>630</v>
      </c>
      <c r="G19" s="106">
        <f>'Lamp. 8'!H19</f>
        <v>404</v>
      </c>
      <c r="H19" s="461">
        <f t="shared" si="1"/>
        <v>64.126984126984127</v>
      </c>
      <c r="I19" s="106">
        <v>101</v>
      </c>
      <c r="J19" s="106">
        <f>'Lamp. 8'!I19</f>
        <v>103</v>
      </c>
      <c r="K19" s="461">
        <f t="shared" si="2"/>
        <v>101.98019801980197</v>
      </c>
      <c r="L19" s="108">
        <v>309</v>
      </c>
      <c r="M19" s="106">
        <f>'Lamp. 8'!J19</f>
        <v>79</v>
      </c>
      <c r="N19" s="461">
        <f t="shared" si="3"/>
        <v>25.5663430420712</v>
      </c>
      <c r="O19" s="108">
        <v>820</v>
      </c>
      <c r="P19" s="108">
        <f>'Lamp. 8'!K19</f>
        <v>1103</v>
      </c>
      <c r="Q19" s="461">
        <f t="shared" si="4"/>
        <v>134.51219512195124</v>
      </c>
      <c r="R19" s="108">
        <v>2373</v>
      </c>
      <c r="S19" s="106">
        <f>'Lamp. 8'!L19</f>
        <v>2841</v>
      </c>
      <c r="T19" s="461">
        <f t="shared" si="5"/>
        <v>119.72187104930467</v>
      </c>
      <c r="U19" s="108">
        <v>1044</v>
      </c>
      <c r="V19" s="106">
        <f>'Lamp. 8'!M19</f>
        <v>1389</v>
      </c>
      <c r="W19" s="107">
        <f t="shared" si="6"/>
        <v>133.04597701149424</v>
      </c>
      <c r="X19" s="462">
        <f t="shared" si="8"/>
        <v>5462</v>
      </c>
      <c r="Y19" s="108">
        <f t="shared" si="9"/>
        <v>6282</v>
      </c>
      <c r="Z19" s="461">
        <f t="shared" si="7"/>
        <v>115.01281581838154</v>
      </c>
      <c r="AA19" s="108">
        <v>6161</v>
      </c>
      <c r="AB19" s="108">
        <f t="shared" si="10"/>
        <v>121</v>
      </c>
      <c r="AC19" s="458">
        <f>'Lampiran 1'!V21</f>
        <v>148</v>
      </c>
      <c r="AD19" s="444">
        <f t="shared" si="11"/>
        <v>1.2231404958677685</v>
      </c>
      <c r="AE19" s="109">
        <v>6161</v>
      </c>
      <c r="AF19" s="498">
        <f t="shared" si="12"/>
        <v>0</v>
      </c>
      <c r="AG19" s="109">
        <v>11</v>
      </c>
      <c r="AK19"/>
    </row>
    <row r="20" spans="1:37" s="109" customFormat="1" ht="27" customHeight="1">
      <c r="A20" s="459">
        <v>12</v>
      </c>
      <c r="B20" s="460" t="s">
        <v>41</v>
      </c>
      <c r="C20" s="455">
        <v>171</v>
      </c>
      <c r="D20" s="106">
        <f>'Lamp. 8'!G20</f>
        <v>455</v>
      </c>
      <c r="E20" s="461">
        <f t="shared" si="0"/>
        <v>266.08187134502924</v>
      </c>
      <c r="F20" s="106">
        <v>606</v>
      </c>
      <c r="G20" s="106">
        <f>'Lamp. 8'!H20</f>
        <v>391</v>
      </c>
      <c r="H20" s="461">
        <f t="shared" si="1"/>
        <v>64.521452145214525</v>
      </c>
      <c r="I20" s="106">
        <v>70</v>
      </c>
      <c r="J20" s="106">
        <f>'Lamp. 8'!I20</f>
        <v>70</v>
      </c>
      <c r="K20" s="461">
        <f t="shared" si="2"/>
        <v>100</v>
      </c>
      <c r="L20" s="108">
        <v>285</v>
      </c>
      <c r="M20" s="106">
        <f>'Lamp. 8'!J20</f>
        <v>67</v>
      </c>
      <c r="N20" s="461">
        <f t="shared" si="3"/>
        <v>23.508771929824562</v>
      </c>
      <c r="O20" s="108">
        <v>235</v>
      </c>
      <c r="P20" s="108">
        <f>'Lamp. 8'!K20</f>
        <v>586</v>
      </c>
      <c r="Q20" s="461">
        <f t="shared" si="4"/>
        <v>249.36170212765956</v>
      </c>
      <c r="R20" s="108">
        <v>2979</v>
      </c>
      <c r="S20" s="106">
        <f>'Lamp. 8'!L20</f>
        <v>5159</v>
      </c>
      <c r="T20" s="461">
        <f t="shared" si="5"/>
        <v>173.17891910036926</v>
      </c>
      <c r="U20" s="108">
        <v>1500</v>
      </c>
      <c r="V20" s="106">
        <f>'Lamp. 8'!M20</f>
        <v>1126</v>
      </c>
      <c r="W20" s="107">
        <f t="shared" si="6"/>
        <v>75.066666666666677</v>
      </c>
      <c r="X20" s="462">
        <f t="shared" si="8"/>
        <v>5846</v>
      </c>
      <c r="Y20" s="108">
        <f t="shared" si="9"/>
        <v>7854</v>
      </c>
      <c r="Z20" s="461">
        <f t="shared" si="7"/>
        <v>134.34827232295586</v>
      </c>
      <c r="AA20" s="108">
        <v>7819</v>
      </c>
      <c r="AB20" s="108">
        <f t="shared" si="10"/>
        <v>35</v>
      </c>
      <c r="AC20" s="458">
        <f>'Lampiran 1'!V22</f>
        <v>143</v>
      </c>
      <c r="AD20" s="444">
        <f t="shared" si="11"/>
        <v>4.0857142857142854</v>
      </c>
      <c r="AE20" s="109">
        <v>7848</v>
      </c>
      <c r="AF20" s="498">
        <f t="shared" si="12"/>
        <v>29</v>
      </c>
      <c r="AG20" s="109">
        <v>12</v>
      </c>
      <c r="AK20"/>
    </row>
    <row r="21" spans="1:37" s="109" customFormat="1" ht="27" customHeight="1">
      <c r="A21" s="459">
        <v>13</v>
      </c>
      <c r="B21" s="460" t="s">
        <v>42</v>
      </c>
      <c r="C21" s="455">
        <v>255</v>
      </c>
      <c r="D21" s="106">
        <f>'Lamp. 8'!G21</f>
        <v>1053</v>
      </c>
      <c r="E21" s="461">
        <f t="shared" si="0"/>
        <v>412.94117647058829</v>
      </c>
      <c r="F21" s="106">
        <v>933</v>
      </c>
      <c r="G21" s="106">
        <f>'Lamp. 8'!H21</f>
        <v>708</v>
      </c>
      <c r="H21" s="461">
        <f t="shared" si="1"/>
        <v>75.884244372990352</v>
      </c>
      <c r="I21" s="106">
        <v>118</v>
      </c>
      <c r="J21" s="106">
        <f>'Lamp. 8'!I21</f>
        <v>118</v>
      </c>
      <c r="K21" s="461">
        <f t="shared" si="2"/>
        <v>100</v>
      </c>
      <c r="L21" s="108">
        <v>569</v>
      </c>
      <c r="M21" s="106">
        <f>'Lamp. 8'!J21</f>
        <v>119</v>
      </c>
      <c r="N21" s="461">
        <f t="shared" si="3"/>
        <v>20.913884007029875</v>
      </c>
      <c r="O21" s="108">
        <v>1066</v>
      </c>
      <c r="P21" s="108">
        <f>'Lamp. 8'!K21</f>
        <v>1411</v>
      </c>
      <c r="Q21" s="461">
        <f t="shared" si="4"/>
        <v>132.3639774859287</v>
      </c>
      <c r="R21" s="108">
        <v>3061</v>
      </c>
      <c r="S21" s="106">
        <f>'Lamp. 8'!L21</f>
        <v>5493</v>
      </c>
      <c r="T21" s="461">
        <f t="shared" si="5"/>
        <v>179.45115975171512</v>
      </c>
      <c r="U21" s="108">
        <v>1918</v>
      </c>
      <c r="V21" s="106">
        <f>'Lamp. 8'!M21</f>
        <v>1275</v>
      </c>
      <c r="W21" s="107">
        <f t="shared" si="6"/>
        <v>66.475495307612093</v>
      </c>
      <c r="X21" s="462">
        <f t="shared" si="8"/>
        <v>7920</v>
      </c>
      <c r="Y21" s="108">
        <f t="shared" si="9"/>
        <v>10177</v>
      </c>
      <c r="Z21" s="461">
        <f t="shared" si="7"/>
        <v>128.49747474747474</v>
      </c>
      <c r="AA21" s="108">
        <v>10178</v>
      </c>
      <c r="AB21" s="108">
        <f t="shared" si="10"/>
        <v>-1</v>
      </c>
      <c r="AC21" s="458">
        <f>'Lampiran 1'!V23</f>
        <v>88</v>
      </c>
      <c r="AD21" s="444">
        <f t="shared" si="11"/>
        <v>-88</v>
      </c>
      <c r="AE21" s="109">
        <v>10177</v>
      </c>
      <c r="AF21" s="498">
        <f t="shared" si="12"/>
        <v>-1</v>
      </c>
      <c r="AG21" s="109">
        <v>13</v>
      </c>
      <c r="AK21"/>
    </row>
    <row r="22" spans="1:37" s="109" customFormat="1" ht="27" customHeight="1">
      <c r="A22" s="459">
        <v>14</v>
      </c>
      <c r="B22" s="460" t="s">
        <v>43</v>
      </c>
      <c r="C22" s="455">
        <v>222</v>
      </c>
      <c r="D22" s="106">
        <f>'Lamp. 8'!G22</f>
        <v>986</v>
      </c>
      <c r="E22" s="461">
        <f t="shared" si="0"/>
        <v>444.14414414414421</v>
      </c>
      <c r="F22" s="106">
        <v>812</v>
      </c>
      <c r="G22" s="106">
        <f>'Lamp. 8'!H22</f>
        <v>595</v>
      </c>
      <c r="H22" s="461">
        <f t="shared" si="1"/>
        <v>73.275862068965509</v>
      </c>
      <c r="I22" s="106">
        <v>51</v>
      </c>
      <c r="J22" s="106">
        <f>'Lamp. 8'!I22</f>
        <v>51</v>
      </c>
      <c r="K22" s="461">
        <f t="shared" si="2"/>
        <v>100</v>
      </c>
      <c r="L22" s="108">
        <v>270</v>
      </c>
      <c r="M22" s="106">
        <f>'Lamp. 8'!J22</f>
        <v>77</v>
      </c>
      <c r="N22" s="461">
        <f t="shared" si="3"/>
        <v>28.518518518518519</v>
      </c>
      <c r="O22" s="108">
        <v>489</v>
      </c>
      <c r="P22" s="108">
        <f>'Lamp. 8'!K22</f>
        <v>830</v>
      </c>
      <c r="Q22" s="461">
        <f t="shared" si="4"/>
        <v>169.73415132924333</v>
      </c>
      <c r="R22" s="108">
        <v>4588</v>
      </c>
      <c r="S22" s="106">
        <f>'Lamp. 8'!L22</f>
        <v>5597</v>
      </c>
      <c r="T22" s="461">
        <f t="shared" si="5"/>
        <v>121.99215344376636</v>
      </c>
      <c r="U22" s="108">
        <v>1084</v>
      </c>
      <c r="V22" s="106">
        <f>'Lamp. 8'!M22</f>
        <v>739</v>
      </c>
      <c r="W22" s="107">
        <f t="shared" si="6"/>
        <v>68.173431734317347</v>
      </c>
      <c r="X22" s="462">
        <f t="shared" si="8"/>
        <v>7516</v>
      </c>
      <c r="Y22" s="108">
        <f t="shared" si="9"/>
        <v>8875</v>
      </c>
      <c r="Z22" s="461">
        <f t="shared" si="7"/>
        <v>118.0814262905801</v>
      </c>
      <c r="AA22" s="108">
        <v>8845</v>
      </c>
      <c r="AB22" s="108">
        <f t="shared" si="10"/>
        <v>30</v>
      </c>
      <c r="AC22" s="458">
        <f>'Lampiran 1'!V24</f>
        <v>172</v>
      </c>
      <c r="AD22" s="444">
        <f t="shared" si="11"/>
        <v>5.7333333333333334</v>
      </c>
      <c r="AE22" s="109">
        <v>8857</v>
      </c>
      <c r="AF22" s="498">
        <f t="shared" si="12"/>
        <v>12</v>
      </c>
      <c r="AG22" s="109">
        <v>14</v>
      </c>
      <c r="AK22"/>
    </row>
    <row r="23" spans="1:37" s="109" customFormat="1" ht="27" customHeight="1">
      <c r="A23" s="459">
        <v>15</v>
      </c>
      <c r="B23" s="460" t="s">
        <v>44</v>
      </c>
      <c r="C23" s="455">
        <v>235</v>
      </c>
      <c r="D23" s="106">
        <f>'Lamp. 8'!G23</f>
        <v>616</v>
      </c>
      <c r="E23" s="461">
        <f t="shared" si="0"/>
        <v>262.12765957446805</v>
      </c>
      <c r="F23" s="106">
        <v>837</v>
      </c>
      <c r="G23" s="106">
        <f>'Lamp. 8'!H23</f>
        <v>622</v>
      </c>
      <c r="H23" s="461">
        <f t="shared" si="1"/>
        <v>74.313022700119475</v>
      </c>
      <c r="I23" s="106">
        <v>52</v>
      </c>
      <c r="J23" s="106">
        <f>'Lamp. 8'!I23</f>
        <v>52</v>
      </c>
      <c r="K23" s="461">
        <f t="shared" si="2"/>
        <v>100</v>
      </c>
      <c r="L23" s="108">
        <v>389</v>
      </c>
      <c r="M23" s="106">
        <f>'Lamp. 8'!J23</f>
        <v>219</v>
      </c>
      <c r="N23" s="461">
        <f t="shared" si="3"/>
        <v>56.29820051413882</v>
      </c>
      <c r="O23" s="108">
        <v>184</v>
      </c>
      <c r="P23" s="108">
        <f>'Lamp. 8'!K23</f>
        <v>533</v>
      </c>
      <c r="Q23" s="461">
        <f t="shared" si="4"/>
        <v>289.67391304347825</v>
      </c>
      <c r="R23" s="108">
        <v>2886</v>
      </c>
      <c r="S23" s="106">
        <f>'Lamp. 8'!L23</f>
        <v>3886</v>
      </c>
      <c r="T23" s="461">
        <f t="shared" si="5"/>
        <v>134.65003465003466</v>
      </c>
      <c r="U23" s="108">
        <v>866</v>
      </c>
      <c r="V23" s="106">
        <f>'Lamp. 8'!M23</f>
        <v>627</v>
      </c>
      <c r="W23" s="107">
        <f t="shared" si="6"/>
        <v>72.40184757505773</v>
      </c>
      <c r="X23" s="462">
        <f t="shared" si="8"/>
        <v>5449</v>
      </c>
      <c r="Y23" s="108">
        <f t="shared" si="9"/>
        <v>6555</v>
      </c>
      <c r="Z23" s="461">
        <f t="shared" si="7"/>
        <v>120.29730225729492</v>
      </c>
      <c r="AA23" s="108">
        <v>6501</v>
      </c>
      <c r="AB23" s="108">
        <f t="shared" si="10"/>
        <v>54</v>
      </c>
      <c r="AC23" s="458">
        <f>'Lampiran 1'!V25</f>
        <v>70</v>
      </c>
      <c r="AD23" s="444">
        <f t="shared" si="11"/>
        <v>1.2962962962962963</v>
      </c>
      <c r="AE23" s="109">
        <v>6532</v>
      </c>
      <c r="AF23" s="498">
        <f t="shared" si="12"/>
        <v>31</v>
      </c>
      <c r="AG23" s="109">
        <v>15</v>
      </c>
      <c r="AK23"/>
    </row>
    <row r="24" spans="1:37" s="109" customFormat="1" ht="27" customHeight="1">
      <c r="A24" s="453">
        <v>16</v>
      </c>
      <c r="B24" s="454" t="s">
        <v>45</v>
      </c>
      <c r="C24" s="455">
        <v>207</v>
      </c>
      <c r="D24" s="106">
        <f>'Lamp. 8'!G24</f>
        <v>542</v>
      </c>
      <c r="E24" s="456">
        <f t="shared" si="0"/>
        <v>261.83574879227052</v>
      </c>
      <c r="F24" s="106">
        <v>683</v>
      </c>
      <c r="G24" s="106">
        <f>'Lamp. 8'!H24</f>
        <v>467</v>
      </c>
      <c r="H24" s="456">
        <f t="shared" si="1"/>
        <v>68.374816983894576</v>
      </c>
      <c r="I24" s="106">
        <v>18</v>
      </c>
      <c r="J24" s="106">
        <f>'Lamp. 8'!I24</f>
        <v>18</v>
      </c>
      <c r="K24" s="456">
        <f t="shared" si="2"/>
        <v>100</v>
      </c>
      <c r="L24" s="108">
        <v>307</v>
      </c>
      <c r="M24" s="106">
        <f>'Lamp. 8'!J24</f>
        <v>109</v>
      </c>
      <c r="N24" s="456">
        <f t="shared" si="3"/>
        <v>35.504885993485338</v>
      </c>
      <c r="O24" s="108">
        <v>1208</v>
      </c>
      <c r="P24" s="108">
        <f>'Lamp. 8'!K24</f>
        <v>1567</v>
      </c>
      <c r="Q24" s="456">
        <f t="shared" si="4"/>
        <v>129.71854304635761</v>
      </c>
      <c r="R24" s="108">
        <v>2694</v>
      </c>
      <c r="S24" s="106">
        <f>'Lamp. 8'!L24</f>
        <v>2743</v>
      </c>
      <c r="T24" s="456">
        <f t="shared" si="5"/>
        <v>101.818856718634</v>
      </c>
      <c r="U24" s="108">
        <v>1353</v>
      </c>
      <c r="V24" s="106">
        <f>'Lamp. 8'!M24</f>
        <v>1111</v>
      </c>
      <c r="W24" s="107">
        <f t="shared" si="6"/>
        <v>82.113821138211378</v>
      </c>
      <c r="X24" s="457">
        <f t="shared" si="8"/>
        <v>6470</v>
      </c>
      <c r="Y24" s="108">
        <f t="shared" si="9"/>
        <v>6557</v>
      </c>
      <c r="Z24" s="456">
        <f t="shared" si="7"/>
        <v>101.34466769706336</v>
      </c>
      <c r="AA24" s="108">
        <v>6548</v>
      </c>
      <c r="AB24" s="108">
        <f t="shared" si="10"/>
        <v>9</v>
      </c>
      <c r="AC24" s="458">
        <f>'Lampiran 1'!V26</f>
        <v>182</v>
      </c>
      <c r="AD24" s="444">
        <f t="shared" si="11"/>
        <v>20.222222222222221</v>
      </c>
      <c r="AE24" s="109">
        <v>6552</v>
      </c>
      <c r="AF24" s="498">
        <f t="shared" si="12"/>
        <v>4</v>
      </c>
      <c r="AG24" s="109">
        <v>16</v>
      </c>
      <c r="AK24"/>
    </row>
    <row r="25" spans="1:37" s="109" customFormat="1" ht="27" customHeight="1">
      <c r="A25" s="453">
        <v>17</v>
      </c>
      <c r="B25" s="454" t="s">
        <v>46</v>
      </c>
      <c r="C25" s="455">
        <v>205</v>
      </c>
      <c r="D25" s="106">
        <f>'Lamp. 8'!G25</f>
        <v>451</v>
      </c>
      <c r="E25" s="456">
        <f t="shared" si="0"/>
        <v>220.00000000000003</v>
      </c>
      <c r="F25" s="106">
        <v>476</v>
      </c>
      <c r="G25" s="106">
        <f>'Lamp. 8'!H25</f>
        <v>258</v>
      </c>
      <c r="H25" s="456">
        <f t="shared" si="1"/>
        <v>54.201680672268907</v>
      </c>
      <c r="I25" s="106">
        <v>162</v>
      </c>
      <c r="J25" s="106">
        <f>'Lamp. 8'!I25</f>
        <v>162</v>
      </c>
      <c r="K25" s="456">
        <f t="shared" si="2"/>
        <v>100</v>
      </c>
      <c r="L25" s="108">
        <v>250</v>
      </c>
      <c r="M25" s="106">
        <f>'Lamp. 8'!J25</f>
        <v>38</v>
      </c>
      <c r="N25" s="456">
        <f t="shared" si="3"/>
        <v>15.2</v>
      </c>
      <c r="O25" s="108">
        <v>659</v>
      </c>
      <c r="P25" s="108">
        <f>'Lamp. 8'!K25</f>
        <v>1003</v>
      </c>
      <c r="Q25" s="456">
        <f t="shared" si="4"/>
        <v>152.20030349013658</v>
      </c>
      <c r="R25" s="108">
        <v>1794</v>
      </c>
      <c r="S25" s="106">
        <f>'Lamp. 8'!L25</f>
        <v>2507</v>
      </c>
      <c r="T25" s="456">
        <f t="shared" si="5"/>
        <v>139.74358974358972</v>
      </c>
      <c r="U25" s="108">
        <v>1078</v>
      </c>
      <c r="V25" s="106">
        <f>'Lamp. 8'!M25</f>
        <v>969</v>
      </c>
      <c r="W25" s="107">
        <f t="shared" si="6"/>
        <v>89.888682745825605</v>
      </c>
      <c r="X25" s="457">
        <f t="shared" si="8"/>
        <v>4624</v>
      </c>
      <c r="Y25" s="108">
        <f t="shared" si="9"/>
        <v>5388</v>
      </c>
      <c r="Z25" s="456">
        <f t="shared" si="7"/>
        <v>116.52249134948096</v>
      </c>
      <c r="AA25" s="108">
        <v>5424</v>
      </c>
      <c r="AB25" s="108">
        <f t="shared" si="10"/>
        <v>-36</v>
      </c>
      <c r="AC25" s="458">
        <f>'Lampiran 1'!V27</f>
        <v>123</v>
      </c>
      <c r="AD25" s="444">
        <f t="shared" si="11"/>
        <v>-3.4166666666666665</v>
      </c>
      <c r="AE25" s="109">
        <v>5427</v>
      </c>
      <c r="AF25" s="498">
        <f t="shared" si="12"/>
        <v>3</v>
      </c>
      <c r="AG25" s="109">
        <v>17</v>
      </c>
      <c r="AK25"/>
    </row>
    <row r="26" spans="1:37" s="109" customFormat="1" ht="27" customHeight="1" thickBot="1">
      <c r="A26" s="463">
        <v>18</v>
      </c>
      <c r="B26" s="464" t="s">
        <v>173</v>
      </c>
      <c r="C26" s="465">
        <v>203</v>
      </c>
      <c r="D26" s="466">
        <f>'Lamp. 8'!G26</f>
        <v>503</v>
      </c>
      <c r="E26" s="467">
        <f t="shared" si="0"/>
        <v>247.78325123152709</v>
      </c>
      <c r="F26" s="466">
        <v>522</v>
      </c>
      <c r="G26" s="466">
        <f>'Lamp. 8'!H26</f>
        <v>304</v>
      </c>
      <c r="H26" s="467">
        <f t="shared" si="1"/>
        <v>58.237547892720308</v>
      </c>
      <c r="I26" s="466">
        <v>60</v>
      </c>
      <c r="J26" s="466">
        <f>'Lamp. 8'!I26</f>
        <v>58</v>
      </c>
      <c r="K26" s="467">
        <f t="shared" si="2"/>
        <v>96.666666666666671</v>
      </c>
      <c r="L26" s="468">
        <v>350</v>
      </c>
      <c r="M26" s="466">
        <f>'Lamp. 8'!J26</f>
        <v>37</v>
      </c>
      <c r="N26" s="467">
        <f t="shared" si="3"/>
        <v>10.571428571428571</v>
      </c>
      <c r="O26" s="468">
        <v>692</v>
      </c>
      <c r="P26" s="468">
        <f>'Lamp. 8'!K26</f>
        <v>706</v>
      </c>
      <c r="Q26" s="467">
        <f t="shared" si="4"/>
        <v>102.02312138728324</v>
      </c>
      <c r="R26" s="468">
        <v>1793</v>
      </c>
      <c r="S26" s="466">
        <f>'Lamp. 8'!L26</f>
        <v>3225</v>
      </c>
      <c r="T26" s="467">
        <f t="shared" si="5"/>
        <v>179.86614612381484</v>
      </c>
      <c r="U26" s="468">
        <v>984</v>
      </c>
      <c r="V26" s="466">
        <f>'Lamp. 8'!M26</f>
        <v>445</v>
      </c>
      <c r="W26" s="469">
        <f t="shared" si="6"/>
        <v>45.223577235772353</v>
      </c>
      <c r="X26" s="470">
        <f t="shared" si="8"/>
        <v>4604</v>
      </c>
      <c r="Y26" s="468">
        <f t="shared" si="9"/>
        <v>5278</v>
      </c>
      <c r="Z26" s="467">
        <f t="shared" si="7"/>
        <v>114.63944396177237</v>
      </c>
      <c r="AA26" s="468">
        <v>5238</v>
      </c>
      <c r="AB26" s="468">
        <f t="shared" si="10"/>
        <v>40</v>
      </c>
      <c r="AC26" s="471">
        <f>'Lampiran 1'!V28</f>
        <v>138</v>
      </c>
      <c r="AD26" s="444">
        <f t="shared" si="11"/>
        <v>3.45</v>
      </c>
      <c r="AE26" s="109">
        <v>5326</v>
      </c>
      <c r="AF26" s="498">
        <f t="shared" si="12"/>
        <v>88</v>
      </c>
      <c r="AG26" s="109">
        <v>18</v>
      </c>
      <c r="AK26"/>
    </row>
    <row r="27" spans="1:37" s="109" customFormat="1" ht="27" customHeight="1" thickBot="1">
      <c r="A27" s="708" t="s">
        <v>47</v>
      </c>
      <c r="B27" s="709"/>
      <c r="C27" s="578">
        <f>SUM(C9:C26)</f>
        <v>4006</v>
      </c>
      <c r="D27" s="307">
        <f>'Lamp. 8'!G27</f>
        <v>13952</v>
      </c>
      <c r="E27" s="579">
        <f t="shared" si="0"/>
        <v>348.27758362456314</v>
      </c>
      <c r="F27" s="578">
        <f>SUM(F9:F26)</f>
        <v>14344</v>
      </c>
      <c r="G27" s="578">
        <f>SUM(G9:G26)</f>
        <v>10559</v>
      </c>
      <c r="H27" s="579">
        <f>G27/F27*100</f>
        <v>73.61266034578918</v>
      </c>
      <c r="I27" s="578">
        <f>SUM(I9:I26)</f>
        <v>1812</v>
      </c>
      <c r="J27" s="578">
        <f>SUM(J9:J26)</f>
        <v>2472</v>
      </c>
      <c r="K27" s="579">
        <f>J27/I27*100</f>
        <v>136.42384105960267</v>
      </c>
      <c r="L27" s="578">
        <f>SUM(L9:L26)</f>
        <v>7918</v>
      </c>
      <c r="M27" s="578">
        <f>SUM(M9:M26)</f>
        <v>3850</v>
      </c>
      <c r="N27" s="579">
        <f>M27/L27*100</f>
        <v>48.623389744885074</v>
      </c>
      <c r="O27" s="578">
        <f>SUM(O9:O26)</f>
        <v>13398</v>
      </c>
      <c r="P27" s="578">
        <f>SUM(P9:P26)</f>
        <v>20014</v>
      </c>
      <c r="Q27" s="579">
        <f>P27/O27*100</f>
        <v>149.38050455291832</v>
      </c>
      <c r="R27" s="578">
        <f>SUM(R9:R26)</f>
        <v>60936</v>
      </c>
      <c r="S27" s="578">
        <f>SUM(S9:S26)</f>
        <v>79517</v>
      </c>
      <c r="T27" s="579">
        <f>S27/R27*100</f>
        <v>130.49264802415649</v>
      </c>
      <c r="U27" s="580">
        <f>SUM(U9:U26)</f>
        <v>20049</v>
      </c>
      <c r="V27" s="580">
        <f>SUM(V9:V26)</f>
        <v>18319</v>
      </c>
      <c r="W27" s="579">
        <f>V27/U27*100</f>
        <v>91.371140705272083</v>
      </c>
      <c r="X27" s="580">
        <f t="shared" si="8"/>
        <v>122463</v>
      </c>
      <c r="Y27" s="580">
        <f t="shared" si="8"/>
        <v>148683</v>
      </c>
      <c r="Z27" s="579">
        <f t="shared" si="7"/>
        <v>121.41054849219763</v>
      </c>
      <c r="AA27" s="578">
        <f>SUM(AA9:AA26)</f>
        <v>146414</v>
      </c>
      <c r="AB27" s="472">
        <f t="shared" si="10"/>
        <v>2269</v>
      </c>
      <c r="AC27" s="578">
        <f>SUM(AC9:AC26)</f>
        <v>2984</v>
      </c>
      <c r="AD27" s="346">
        <f t="shared" si="11"/>
        <v>1.3151167915381226</v>
      </c>
      <c r="AE27" s="498">
        <f>SUM(AE9:AE26)</f>
        <v>147789</v>
      </c>
      <c r="AF27" s="498">
        <f t="shared" si="12"/>
        <v>1375</v>
      </c>
    </row>
    <row r="28" spans="1:37" ht="15.75" thickTop="1">
      <c r="B28" s="19" t="s">
        <v>251</v>
      </c>
      <c r="C28" s="41"/>
      <c r="D28" s="164"/>
      <c r="E28" s="165"/>
      <c r="L28" s="40"/>
      <c r="U28" s="40"/>
      <c r="AC28" s="99"/>
      <c r="AF28" s="498">
        <f t="shared" si="12"/>
        <v>0</v>
      </c>
    </row>
    <row r="29" spans="1:37">
      <c r="AF29">
        <v>752</v>
      </c>
    </row>
    <row r="30" spans="1:37">
      <c r="AF30" s="40">
        <f>752-613</f>
        <v>139</v>
      </c>
    </row>
  </sheetData>
  <mergeCells count="12">
    <mergeCell ref="X6:Z6"/>
    <mergeCell ref="A27:B27"/>
    <mergeCell ref="A1:AD1"/>
    <mergeCell ref="A2:AD2"/>
    <mergeCell ref="C5:Z5"/>
    <mergeCell ref="C6:E6"/>
    <mergeCell ref="F6:H6"/>
    <mergeCell ref="I6:K6"/>
    <mergeCell ref="L6:N6"/>
    <mergeCell ref="O6:Q6"/>
    <mergeCell ref="R6:T6"/>
    <mergeCell ref="U6:W6"/>
  </mergeCells>
  <printOptions horizontalCentered="1"/>
  <pageMargins left="0.19685039370078741" right="0.19685039370078741" top="0.74803149606299202" bottom="0.74803149606299202" header="0.31496062992126" footer="0.31496062992126"/>
  <pageSetup paperSize="256" scale="7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Lampiran 1</vt:lpstr>
      <vt:lpstr>Lamp. 2</vt:lpstr>
      <vt:lpstr>Lamp. 3</vt:lpstr>
      <vt:lpstr>Lamp.4</vt:lpstr>
      <vt:lpstr>Lamp. 5</vt:lpstr>
      <vt:lpstr>Lamp.6</vt:lpstr>
      <vt:lpstr>Lamp. 7</vt:lpstr>
      <vt:lpstr>Lamp. 8</vt:lpstr>
      <vt:lpstr>Lamp. 9</vt:lpstr>
      <vt:lpstr>Lamp.10</vt:lpstr>
      <vt:lpstr>Lamp.11</vt:lpstr>
      <vt:lpstr>Lamp. 12</vt:lpstr>
      <vt:lpstr>Lamp. 13</vt:lpstr>
      <vt:lpstr>Lamp.14</vt:lpstr>
      <vt:lpstr>Lamp. 15</vt:lpstr>
      <vt:lpstr>Lamp. 16</vt:lpstr>
      <vt:lpstr>Lamp. 17</vt:lpstr>
      <vt:lpstr>Sheet1</vt:lpstr>
      <vt:lpstr>Sheet2</vt:lpstr>
      <vt:lpstr>Sheet3</vt:lpstr>
      <vt:lpstr>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zamzam</dc:creator>
  <cp:lastModifiedBy>sst pc</cp:lastModifiedBy>
  <cp:lastPrinted>2019-03-21T08:23:05Z</cp:lastPrinted>
  <dcterms:created xsi:type="dcterms:W3CDTF">2017-11-14T01:40:07Z</dcterms:created>
  <dcterms:modified xsi:type="dcterms:W3CDTF">2019-04-15T05:03:06Z</dcterms:modified>
</cp:coreProperties>
</file>